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Work\1_Product(Doc, SDK, BSP, etc)\Tool\"/>
    </mc:Choice>
  </mc:AlternateContent>
  <xr:revisionPtr revIDLastSave="0" documentId="13_ncr:1_{DD93EC08-8052-4CD5-A91C-4FB845F1C07A}" xr6:coauthVersionLast="47" xr6:coauthVersionMax="47" xr10:uidLastSave="{00000000-0000-0000-0000-000000000000}"/>
  <bookViews>
    <workbookView xWindow="-120" yWindow="-120" windowWidth="29040" windowHeight="15840" activeTab="5" xr2:uid="{A2DCA86A-E364-4A50-9F1D-25C5D85B8AFC}"/>
  </bookViews>
  <sheets>
    <sheet name="V4M Port Pin" sheetId="2" r:id="rId1"/>
    <sheet name="APP CAN" sheetId="3" r:id="rId2"/>
    <sheet name="HEX&amp;BIN" sheetId="4" r:id="rId3"/>
    <sheet name="CAN" sheetId="9" r:id="rId4"/>
    <sheet name="CAN Cal" sheetId="7" r:id="rId5"/>
    <sheet name="CAN Buffer" sheetId="8" r:id="rId6"/>
    <sheet name="HKL CAN" sheetId="10" r:id="rId7"/>
  </sheets>
  <definedNames>
    <definedName name="_xlnm.Print_Area" localSheetId="4">'CAN Cal'!$A$1:$AG$66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42" i="10" l="1"/>
  <c r="O42" i="10" s="1"/>
  <c r="S42" i="10" s="1"/>
  <c r="AG42" i="10" s="1"/>
  <c r="AG46" i="10" s="1"/>
  <c r="M28" i="10"/>
  <c r="P28" i="10" s="1"/>
  <c r="T28" i="10" s="1"/>
  <c r="AQ28" i="10" s="1"/>
  <c r="AQ34" i="10" s="1"/>
  <c r="M6" i="10"/>
  <c r="Q6" i="10" s="1"/>
  <c r="U6" i="10" s="1"/>
  <c r="AY6" i="10" s="1"/>
  <c r="AY12" i="10" s="1"/>
  <c r="F13" i="7"/>
  <c r="F12" i="7"/>
  <c r="G12" i="7"/>
  <c r="H12" i="7"/>
  <c r="H11" i="7"/>
  <c r="G11" i="7"/>
  <c r="F11" i="7"/>
  <c r="H7" i="7"/>
  <c r="H5" i="7"/>
  <c r="G7" i="7"/>
  <c r="G5" i="7"/>
  <c r="F7" i="7"/>
  <c r="F5" i="7"/>
  <c r="P42" i="10" l="1"/>
  <c r="T42" i="10" s="1"/>
  <c r="AR42" i="10" s="1"/>
  <c r="AR49" i="10" s="1"/>
  <c r="Q42" i="10"/>
  <c r="U42" i="10" s="1"/>
  <c r="BA42" i="10" s="1"/>
  <c r="BA50" i="10" s="1"/>
  <c r="Q28" i="10"/>
  <c r="U28" i="10" s="1"/>
  <c r="AV28" i="10" s="1"/>
  <c r="AV31" i="10" s="1"/>
  <c r="AY42" i="10"/>
  <c r="AY48" i="10" s="1"/>
  <c r="AX42" i="10"/>
  <c r="AX47" i="10" s="1"/>
  <c r="AU42" i="10"/>
  <c r="AU44" i="10" s="1"/>
  <c r="AT42" i="10"/>
  <c r="AT43" i="10" s="1"/>
  <c r="AW42" i="10"/>
  <c r="AW46" i="10" s="1"/>
  <c r="AS42" i="10"/>
  <c r="AS50" i="10" s="1"/>
  <c r="AP42" i="10"/>
  <c r="AP47" i="10" s="1"/>
  <c r="AM42" i="10"/>
  <c r="AM44" i="10" s="1"/>
  <c r="AL42" i="10"/>
  <c r="AL43" i="10" s="1"/>
  <c r="AO28" i="10"/>
  <c r="AO32" i="10" s="1"/>
  <c r="AF42" i="10"/>
  <c r="AF45" i="10" s="1"/>
  <c r="BA6" i="10"/>
  <c r="BA14" i="10" s="1"/>
  <c r="AW6" i="10"/>
  <c r="AW10" i="10" s="1"/>
  <c r="AV6" i="10"/>
  <c r="AV9" i="10" s="1"/>
  <c r="AU6" i="10"/>
  <c r="AU8" i="10" s="1"/>
  <c r="AT6" i="10"/>
  <c r="AT7" i="10" s="1"/>
  <c r="AS28" i="10"/>
  <c r="AS36" i="10" s="1"/>
  <c r="AR28" i="10"/>
  <c r="AR35" i="10" s="1"/>
  <c r="AN28" i="10"/>
  <c r="AN31" i="10" s="1"/>
  <c r="AM28" i="10"/>
  <c r="AM29" i="10" s="1"/>
  <c r="AL28" i="10"/>
  <c r="AL29" i="10" s="1"/>
  <c r="AX6" i="10"/>
  <c r="AX11" i="10" s="1"/>
  <c r="AV42" i="10"/>
  <c r="AV45" i="10" s="1"/>
  <c r="AZ6" i="10"/>
  <c r="AZ13" i="10" s="1"/>
  <c r="AP28" i="10"/>
  <c r="AP33" i="10" s="1"/>
  <c r="AN42" i="10"/>
  <c r="AN45" i="10" s="1"/>
  <c r="AK42" i="10"/>
  <c r="AK50" i="10" s="1"/>
  <c r="AJ42" i="10"/>
  <c r="AJ49" i="10" s="1"/>
  <c r="AI42" i="10"/>
  <c r="AI48" i="10" s="1"/>
  <c r="AH42" i="10"/>
  <c r="AH47" i="10" s="1"/>
  <c r="AE42" i="10"/>
  <c r="AE44" i="10" s="1"/>
  <c r="AD42" i="10"/>
  <c r="AD43" i="10" s="1"/>
  <c r="AO42" i="10"/>
  <c r="AO46" i="10" s="1"/>
  <c r="N6" i="10"/>
  <c r="R6" i="10" s="1"/>
  <c r="O6" i="10"/>
  <c r="S6" i="10" s="1"/>
  <c r="N28" i="10"/>
  <c r="R28" i="10" s="1"/>
  <c r="P6" i="10"/>
  <c r="T6" i="10" s="1"/>
  <c r="O28" i="10"/>
  <c r="S28" i="10" s="1"/>
  <c r="N42" i="10"/>
  <c r="R42" i="10" s="1"/>
  <c r="H8" i="7"/>
  <c r="H13" i="7" s="1"/>
  <c r="G8" i="7"/>
  <c r="K6" i="7" s="1"/>
  <c r="F8" i="7"/>
  <c r="M42" i="3"/>
  <c r="Q42" i="3" s="1"/>
  <c r="U42" i="3" s="1"/>
  <c r="M12" i="4"/>
  <c r="I12" i="4" s="1"/>
  <c r="L12" i="4"/>
  <c r="H12" i="4" s="1"/>
  <c r="K12" i="4"/>
  <c r="G12" i="4" s="1"/>
  <c r="J12" i="4"/>
  <c r="F12" i="4" s="1"/>
  <c r="BD5" i="4"/>
  <c r="BH5" i="4" s="1"/>
  <c r="BC5" i="4"/>
  <c r="BG5" i="4" s="1"/>
  <c r="BB5" i="4"/>
  <c r="BF5" i="4" s="1"/>
  <c r="BA5" i="4"/>
  <c r="BE5" i="4" s="1"/>
  <c r="AW28" i="10" l="1"/>
  <c r="AW32" i="10" s="1"/>
  <c r="AZ28" i="10"/>
  <c r="AZ35" i="10" s="1"/>
  <c r="BA28" i="10"/>
  <c r="BA36" i="10" s="1"/>
  <c r="AY28" i="10"/>
  <c r="AY34" i="10" s="1"/>
  <c r="AX28" i="10"/>
  <c r="AX33" i="10" s="1"/>
  <c r="AT28" i="10"/>
  <c r="AT29" i="10" s="1"/>
  <c r="AQ42" i="10"/>
  <c r="AQ48" i="10" s="1"/>
  <c r="AZ42" i="10"/>
  <c r="AZ49" i="10" s="1"/>
  <c r="AU28" i="10"/>
  <c r="AU30" i="10" s="1"/>
  <c r="AK6" i="10"/>
  <c r="AK14" i="10" s="1"/>
  <c r="AG6" i="10"/>
  <c r="AG10" i="10" s="1"/>
  <c r="AF6" i="10"/>
  <c r="AF9" i="10" s="1"/>
  <c r="AE6" i="10"/>
  <c r="AE8" i="10" s="1"/>
  <c r="AD6" i="10"/>
  <c r="AD7" i="10" s="1"/>
  <c r="AJ6" i="10"/>
  <c r="AJ13" i="10" s="1"/>
  <c r="AI6" i="10"/>
  <c r="AI12" i="10" s="1"/>
  <c r="AH6" i="10"/>
  <c r="AH11" i="10" s="1"/>
  <c r="AC6" i="10"/>
  <c r="AC14" i="10" s="1"/>
  <c r="Y6" i="10"/>
  <c r="Y10" i="10" s="1"/>
  <c r="X6" i="10"/>
  <c r="X9" i="10" s="1"/>
  <c r="W6" i="10"/>
  <c r="W8" i="10" s="1"/>
  <c r="V6" i="10"/>
  <c r="V7" i="10" s="1"/>
  <c r="AA6" i="10"/>
  <c r="AA12" i="10" s="1"/>
  <c r="Z6" i="10"/>
  <c r="Z11" i="10" s="1"/>
  <c r="AB6" i="10"/>
  <c r="AB13" i="10" s="1"/>
  <c r="AC42" i="10"/>
  <c r="AC50" i="10" s="1"/>
  <c r="AB42" i="10"/>
  <c r="AB49" i="10" s="1"/>
  <c r="AA42" i="10"/>
  <c r="AA48" i="10" s="1"/>
  <c r="Z42" i="10"/>
  <c r="Z47" i="10" s="1"/>
  <c r="W42" i="10"/>
  <c r="W44" i="10" s="1"/>
  <c r="V42" i="10"/>
  <c r="V43" i="10" s="1"/>
  <c r="X42" i="10"/>
  <c r="X45" i="10" s="1"/>
  <c r="Y42" i="10"/>
  <c r="Y46" i="10" s="1"/>
  <c r="AC28" i="10"/>
  <c r="AC36" i="10" s="1"/>
  <c r="AB28" i="10"/>
  <c r="AB35" i="10" s="1"/>
  <c r="X28" i="10"/>
  <c r="X31" i="10" s="1"/>
  <c r="W28" i="10"/>
  <c r="W30" i="10" s="1"/>
  <c r="V28" i="10"/>
  <c r="V29" i="10" s="1"/>
  <c r="AA28" i="10"/>
  <c r="AA34" i="10" s="1"/>
  <c r="Y28" i="10"/>
  <c r="Y32" i="10" s="1"/>
  <c r="Z28" i="10"/>
  <c r="Z33" i="10" s="1"/>
  <c r="AK28" i="10"/>
  <c r="AK36" i="10" s="1"/>
  <c r="AJ28" i="10"/>
  <c r="AJ35" i="10" s="1"/>
  <c r="AF28" i="10"/>
  <c r="AF31" i="10" s="1"/>
  <c r="AE28" i="10"/>
  <c r="AE30" i="10" s="1"/>
  <c r="AD28" i="10"/>
  <c r="AD29" i="10" s="1"/>
  <c r="AG28" i="10"/>
  <c r="AG32" i="10" s="1"/>
  <c r="AI28" i="10"/>
  <c r="AI34" i="10" s="1"/>
  <c r="AH28" i="10"/>
  <c r="AH33" i="10" s="1"/>
  <c r="AS6" i="10"/>
  <c r="AS14" i="10" s="1"/>
  <c r="AO6" i="10"/>
  <c r="AO10" i="10" s="1"/>
  <c r="AN6" i="10"/>
  <c r="AN9" i="10" s="1"/>
  <c r="AM6" i="10"/>
  <c r="AM8" i="10" s="1"/>
  <c r="AL6" i="10"/>
  <c r="AL7" i="10" s="1"/>
  <c r="AR6" i="10"/>
  <c r="AR13" i="10" s="1"/>
  <c r="AQ6" i="10"/>
  <c r="AQ12" i="10" s="1"/>
  <c r="AP6" i="10"/>
  <c r="AP11" i="10" s="1"/>
  <c r="G13" i="7"/>
  <c r="AY42" i="3"/>
  <c r="AY48" i="3" s="1"/>
  <c r="AX42" i="3"/>
  <c r="AX47" i="3" s="1"/>
  <c r="AZ42" i="3"/>
  <c r="AZ49" i="3" s="1"/>
  <c r="AW42" i="3"/>
  <c r="AW46" i="3" s="1"/>
  <c r="AV42" i="3"/>
  <c r="AV45" i="3" s="1"/>
  <c r="AU42" i="3"/>
  <c r="AU44" i="3" s="1"/>
  <c r="AT42" i="3"/>
  <c r="AT43" i="3" s="1"/>
  <c r="BA42" i="3"/>
  <c r="BA50" i="3" s="1"/>
  <c r="N42" i="3"/>
  <c r="R42" i="3" s="1"/>
  <c r="O42" i="3"/>
  <c r="S42" i="3" s="1"/>
  <c r="P42" i="3"/>
  <c r="T42" i="3" s="1"/>
  <c r="BI5" i="4"/>
  <c r="BJ5" i="4" s="1"/>
  <c r="E12" i="4"/>
  <c r="C11" i="4" s="1"/>
  <c r="AP42" i="3" l="1"/>
  <c r="AP47" i="3" s="1"/>
  <c r="AR42" i="3"/>
  <c r="AR49" i="3" s="1"/>
  <c r="AQ42" i="3"/>
  <c r="AQ48" i="3" s="1"/>
  <c r="AO42" i="3"/>
  <c r="AO46" i="3" s="1"/>
  <c r="AN42" i="3"/>
  <c r="AN45" i="3" s="1"/>
  <c r="AM42" i="3"/>
  <c r="AM44" i="3" s="1"/>
  <c r="AL42" i="3"/>
  <c r="AL43" i="3" s="1"/>
  <c r="AS42" i="3"/>
  <c r="AS50" i="3" s="1"/>
  <c r="AI42" i="3"/>
  <c r="AI48" i="3" s="1"/>
  <c r="AH42" i="3"/>
  <c r="AH47" i="3" s="1"/>
  <c r="AJ42" i="3"/>
  <c r="AJ49" i="3" s="1"/>
  <c r="AG42" i="3"/>
  <c r="AG46" i="3" s="1"/>
  <c r="AF42" i="3"/>
  <c r="AF45" i="3" s="1"/>
  <c r="AE42" i="3"/>
  <c r="AE44" i="3" s="1"/>
  <c r="AD42" i="3"/>
  <c r="AD43" i="3" s="1"/>
  <c r="AK42" i="3"/>
  <c r="AK50" i="3" s="1"/>
  <c r="AA42" i="3"/>
  <c r="AA48" i="3" s="1"/>
  <c r="Z42" i="3"/>
  <c r="Z47" i="3" s="1"/>
  <c r="AB42" i="3"/>
  <c r="AB49" i="3" s="1"/>
  <c r="Y42" i="3"/>
  <c r="Y46" i="3" s="1"/>
  <c r="X42" i="3"/>
  <c r="X45" i="3" s="1"/>
  <c r="W42" i="3"/>
  <c r="W44" i="3" s="1"/>
  <c r="V42" i="3"/>
  <c r="V43" i="3" s="1"/>
  <c r="AC42" i="3"/>
  <c r="AC50" i="3" s="1"/>
  <c r="E5" i="4"/>
  <c r="I5" i="4" s="1"/>
  <c r="M28" i="3"/>
  <c r="O28" i="3" s="1"/>
  <c r="M6" i="3"/>
  <c r="N6" i="3" s="1"/>
  <c r="R6" i="3" s="1"/>
  <c r="P6" i="3" l="1"/>
  <c r="T6" i="3" s="1"/>
  <c r="O6" i="3"/>
  <c r="S6" i="3" s="1"/>
  <c r="Q6" i="3"/>
  <c r="U6" i="3" s="1"/>
  <c r="G5" i="4"/>
  <c r="H5" i="4"/>
  <c r="L5" i="4" s="1"/>
  <c r="F5" i="4"/>
  <c r="J5" i="4" s="1"/>
  <c r="Q28" i="3"/>
  <c r="U28" i="3" s="1"/>
  <c r="P28" i="3"/>
  <c r="N28" i="3"/>
  <c r="S28" i="3"/>
  <c r="U5" i="4" l="1"/>
  <c r="T5" i="4"/>
  <c r="O5" i="4"/>
  <c r="S5" i="4"/>
  <c r="P5" i="4"/>
  <c r="R5" i="4"/>
  <c r="Q5" i="4"/>
  <c r="N5" i="4"/>
  <c r="AK5" i="4"/>
  <c r="AJ5" i="4"/>
  <c r="AI5" i="4"/>
  <c r="AH5" i="4"/>
  <c r="AF5" i="4"/>
  <c r="AD5" i="4"/>
  <c r="AG5" i="4"/>
  <c r="AE5" i="4"/>
  <c r="K5" i="4"/>
  <c r="M5" i="4"/>
  <c r="AV28" i="4"/>
  <c r="AV27" i="4"/>
  <c r="AV26" i="4"/>
  <c r="AV25" i="4"/>
  <c r="AV24" i="4"/>
  <c r="AV23" i="4"/>
  <c r="AV21" i="4"/>
  <c r="AV22" i="4"/>
  <c r="AV12" i="4"/>
  <c r="AV11" i="4"/>
  <c r="AV10" i="4"/>
  <c r="AV9" i="4"/>
  <c r="AV8" i="4"/>
  <c r="AV7" i="4"/>
  <c r="AV6" i="4"/>
  <c r="AV5" i="4"/>
  <c r="AJ28" i="3"/>
  <c r="AJ35" i="3" s="1"/>
  <c r="AI28" i="3"/>
  <c r="AI34" i="3" s="1"/>
  <c r="AH28" i="3"/>
  <c r="AH33" i="3" s="1"/>
  <c r="AG28" i="3"/>
  <c r="AG32" i="3" s="1"/>
  <c r="AF28" i="3"/>
  <c r="AF31" i="3" s="1"/>
  <c r="AE28" i="3"/>
  <c r="AE30" i="3" s="1"/>
  <c r="AD28" i="3"/>
  <c r="AD29" i="3" s="1"/>
  <c r="AK28" i="3"/>
  <c r="AK36" i="3" s="1"/>
  <c r="R28" i="3"/>
  <c r="V28" i="3" s="1"/>
  <c r="V29" i="3" s="1"/>
  <c r="T28" i="3"/>
  <c r="BA28" i="3"/>
  <c r="BA36" i="3" s="1"/>
  <c r="AZ28" i="3"/>
  <c r="AZ35" i="3" s="1"/>
  <c r="AY28" i="3"/>
  <c r="AY34" i="3" s="1"/>
  <c r="AX28" i="3"/>
  <c r="AX33" i="3" s="1"/>
  <c r="AW28" i="3"/>
  <c r="AW32" i="3" s="1"/>
  <c r="AV28" i="3"/>
  <c r="AV31" i="3" s="1"/>
  <c r="AU28" i="3"/>
  <c r="AU30" i="3" s="1"/>
  <c r="AT28" i="3"/>
  <c r="AT29" i="3" s="1"/>
  <c r="AZ6" i="3"/>
  <c r="AZ13" i="3" s="1"/>
  <c r="AY6" i="3"/>
  <c r="AY12" i="3" s="1"/>
  <c r="AX6" i="3"/>
  <c r="AX11" i="3" s="1"/>
  <c r="AW6" i="3"/>
  <c r="AW10" i="3" s="1"/>
  <c r="AV6" i="3"/>
  <c r="AV9" i="3" s="1"/>
  <c r="AU6" i="3"/>
  <c r="AU8" i="3" s="1"/>
  <c r="AT6" i="3"/>
  <c r="AT7" i="3" s="1"/>
  <c r="BA6" i="3"/>
  <c r="BA14" i="3" s="1"/>
  <c r="AI6" i="3"/>
  <c r="AI12" i="3" s="1"/>
  <c r="AJ6" i="3"/>
  <c r="AJ13" i="3" s="1"/>
  <c r="AH6" i="3"/>
  <c r="AH11" i="3" s="1"/>
  <c r="AG6" i="3"/>
  <c r="AG10" i="3" s="1"/>
  <c r="AF6" i="3"/>
  <c r="AF9" i="3" s="1"/>
  <c r="AE6" i="3"/>
  <c r="AE8" i="3" s="1"/>
  <c r="AD6" i="3"/>
  <c r="AD7" i="3" s="1"/>
  <c r="AK6" i="3"/>
  <c r="AK14" i="3" s="1"/>
  <c r="AS5" i="4" l="1"/>
  <c r="AR5" i="4"/>
  <c r="AQ5" i="4"/>
  <c r="AL5" i="4"/>
  <c r="AP5" i="4"/>
  <c r="AM5" i="4"/>
  <c r="AO5" i="4"/>
  <c r="AN5" i="4"/>
  <c r="AC5" i="4"/>
  <c r="AB5" i="4"/>
  <c r="X5" i="4"/>
  <c r="V5" i="4"/>
  <c r="AA5" i="4"/>
  <c r="W5" i="4"/>
  <c r="Z5" i="4"/>
  <c r="Y5" i="4"/>
  <c r="AV36" i="4"/>
  <c r="AV35" i="4"/>
  <c r="AV34" i="4"/>
  <c r="AV33" i="4"/>
  <c r="AV32" i="4"/>
  <c r="AV31" i="4"/>
  <c r="AV30" i="4"/>
  <c r="AV29" i="4"/>
  <c r="AV20" i="4"/>
  <c r="AV19" i="4"/>
  <c r="AV18" i="4"/>
  <c r="AV17" i="4"/>
  <c r="AV16" i="4"/>
  <c r="AV15" i="4"/>
  <c r="AV13" i="4"/>
  <c r="AV14" i="4"/>
  <c r="AB28" i="3"/>
  <c r="AB35" i="3" s="1"/>
  <c r="AA28" i="3"/>
  <c r="AA34" i="3" s="1"/>
  <c r="Z28" i="3"/>
  <c r="Z33" i="3" s="1"/>
  <c r="Y28" i="3"/>
  <c r="Y32" i="3" s="1"/>
  <c r="X28" i="3"/>
  <c r="X31" i="3" s="1"/>
  <c r="W28" i="3"/>
  <c r="W30" i="3" s="1"/>
  <c r="AC28" i="3"/>
  <c r="AC36" i="3" s="1"/>
  <c r="AR28" i="3"/>
  <c r="AR35" i="3" s="1"/>
  <c r="AQ28" i="3"/>
  <c r="AQ34" i="3" s="1"/>
  <c r="AP28" i="3"/>
  <c r="AP33" i="3" s="1"/>
  <c r="AO28" i="3"/>
  <c r="AO32" i="3" s="1"/>
  <c r="AN28" i="3"/>
  <c r="AN31" i="3" s="1"/>
  <c r="AM28" i="3"/>
  <c r="AM30" i="3" s="1"/>
  <c r="AL28" i="3"/>
  <c r="AL29" i="3" s="1"/>
  <c r="AS28" i="3"/>
  <c r="AS36" i="3" s="1"/>
  <c r="AQ6" i="3"/>
  <c r="AQ12" i="3" s="1"/>
  <c r="AP6" i="3"/>
  <c r="AP11" i="3" s="1"/>
  <c r="AO6" i="3"/>
  <c r="AO10" i="3" s="1"/>
  <c r="AN6" i="3"/>
  <c r="AN9" i="3" s="1"/>
  <c r="AM6" i="3"/>
  <c r="AM8" i="3" s="1"/>
  <c r="AL6" i="3"/>
  <c r="AL7" i="3" s="1"/>
  <c r="AS6" i="3"/>
  <c r="AS14" i="3" s="1"/>
  <c r="AR6" i="3"/>
  <c r="AR13" i="3" s="1"/>
  <c r="AA6" i="3"/>
  <c r="AA12" i="3" s="1"/>
  <c r="AB6" i="3"/>
  <c r="AB13" i="3" s="1"/>
  <c r="Z6" i="3"/>
  <c r="Z11" i="3" s="1"/>
  <c r="Y6" i="3"/>
  <c r="Y10" i="3" s="1"/>
  <c r="X6" i="3"/>
  <c r="X9" i="3" s="1"/>
  <c r="W6" i="3"/>
  <c r="W8" i="3" s="1"/>
  <c r="V6" i="3"/>
  <c r="V7" i="3" s="1"/>
  <c r="AC6" i="3"/>
  <c r="AC14" i="3" s="1"/>
</calcChain>
</file>

<file path=xl/sharedStrings.xml><?xml version="1.0" encoding="utf-8"?>
<sst xmlns="http://schemas.openxmlformats.org/spreadsheetml/2006/main" count="1236" uniqueCount="695">
  <si>
    <t>Value</t>
    <phoneticPr fontId="2" type="noConversion"/>
  </si>
  <si>
    <t>uint32 HEX</t>
    <phoneticPr fontId="2" type="noConversion"/>
  </si>
  <si>
    <t>[7-0]</t>
    <phoneticPr fontId="2" type="noConversion"/>
  </si>
  <si>
    <t>[15-8]</t>
    <phoneticPr fontId="2" type="noConversion"/>
  </si>
  <si>
    <t>[23-16]</t>
    <phoneticPr fontId="2" type="noConversion"/>
  </si>
  <si>
    <t>[31-24]</t>
    <phoneticPr fontId="2" type="noConversion"/>
  </si>
  <si>
    <t>[31-0]</t>
    <phoneticPr fontId="2" type="noConversion"/>
  </si>
  <si>
    <t>[31]</t>
    <phoneticPr fontId="2" type="noConversion"/>
  </si>
  <si>
    <t>[30]</t>
    <phoneticPr fontId="2" type="noConversion"/>
  </si>
  <si>
    <t>[29]</t>
    <phoneticPr fontId="2" type="noConversion"/>
  </si>
  <si>
    <t>[28]</t>
  </si>
  <si>
    <t>[27]</t>
  </si>
  <si>
    <t>[26]</t>
  </si>
  <si>
    <t>[25]</t>
  </si>
  <si>
    <t>[24]</t>
  </si>
  <si>
    <t>[23]</t>
  </si>
  <si>
    <t>[22]</t>
  </si>
  <si>
    <t>[21]</t>
  </si>
  <si>
    <t>[20]</t>
  </si>
  <si>
    <t>[19]</t>
  </si>
  <si>
    <t>[18]</t>
  </si>
  <si>
    <t>[17]</t>
  </si>
  <si>
    <t>[16]</t>
  </si>
  <si>
    <t>[15]</t>
  </si>
  <si>
    <t>[14]</t>
  </si>
  <si>
    <t>[13]</t>
  </si>
  <si>
    <t>[12]</t>
  </si>
  <si>
    <t>[11]</t>
  </si>
  <si>
    <t>[10]</t>
  </si>
  <si>
    <t>[9]</t>
  </si>
  <si>
    <t>[8]</t>
  </si>
  <si>
    <t>[7]</t>
  </si>
  <si>
    <t>[6]</t>
  </si>
  <si>
    <t>[5]</t>
  </si>
  <si>
    <t>[4]</t>
  </si>
  <si>
    <t>[3]</t>
  </si>
  <si>
    <t>[2]</t>
  </si>
  <si>
    <t>[1]</t>
  </si>
  <si>
    <t>[0]</t>
  </si>
  <si>
    <t>=</t>
    <phoneticPr fontId="2" type="noConversion"/>
  </si>
  <si>
    <t>0x00055485UL</t>
  </si>
  <si>
    <t xml:space="preserve">Applicable Registers </t>
    <phoneticPr fontId="2" type="noConversion"/>
  </si>
  <si>
    <t>IOINTSELn
INOUTSELn
OUTDTn
INDTn
INTDTn
INTCLRn
INTMSKn
MSKCLRn
POSNEGn
EDGLEVELn
FILONOFFn
OUTDTSELn
OUTDTHn
OUTDTLn
BOTHEDGEn
INENn
( n = 0 to 8)</t>
    <phoneticPr fontId="2" type="noConversion"/>
  </si>
  <si>
    <t xml:space="preserve">Port Group </t>
  </si>
  <si>
    <t xml:space="preserve">External Pin Name </t>
  </si>
  <si>
    <t xml:space="preserve">Abbreviation </t>
  </si>
  <si>
    <t>Name</t>
  </si>
  <si>
    <t xml:space="preserve">GPIO Group 0 </t>
  </si>
  <si>
    <t xml:space="preserve">GP0_00 </t>
  </si>
  <si>
    <t>IO/interrupt input port GP0_00</t>
  </si>
  <si>
    <t>GP0_01</t>
  </si>
  <si>
    <t>IO/interrupt input port GP0_01</t>
  </si>
  <si>
    <t>GP0_02</t>
  </si>
  <si>
    <t>IO/interrupt input port GP0_02</t>
  </si>
  <si>
    <t>GP0_03</t>
  </si>
  <si>
    <t>IO/interrupt input port GP0_03</t>
  </si>
  <si>
    <t>GP0_04</t>
  </si>
  <si>
    <t>IO/interrupt input port GP0_04</t>
  </si>
  <si>
    <t>GP0_05</t>
  </si>
  <si>
    <t>IO/interrupt input port GP0_05</t>
  </si>
  <si>
    <t>GP0_06</t>
  </si>
  <si>
    <t>IO/interrupt input port GP0_06</t>
  </si>
  <si>
    <t>GP0_07</t>
  </si>
  <si>
    <t>IO/interrupt input port GP0_07</t>
  </si>
  <si>
    <t>GP0_08</t>
  </si>
  <si>
    <t>IO/interrupt input port GP0_08</t>
  </si>
  <si>
    <t>GP0_09</t>
  </si>
  <si>
    <t>IO/interrupt input port GP0_09</t>
  </si>
  <si>
    <t>GP0_10</t>
  </si>
  <si>
    <t>IO/interrupt input port GP0_10</t>
  </si>
  <si>
    <t>GP0_11</t>
  </si>
  <si>
    <t>IO/interrupt input port GP0_11</t>
  </si>
  <si>
    <t>GP0_12</t>
  </si>
  <si>
    <t>IO/interrupt input port GP0_12</t>
  </si>
  <si>
    <t>GP0_13</t>
  </si>
  <si>
    <t>IO/interrupt input port GP0_13</t>
  </si>
  <si>
    <t>GP0_14</t>
  </si>
  <si>
    <t>IO/interrupt input port GP0_14</t>
  </si>
  <si>
    <t>GP0_15</t>
  </si>
  <si>
    <t>IO/interrupt input port GP0_15</t>
  </si>
  <si>
    <t>GP0_16</t>
  </si>
  <si>
    <t>IO/interrupt input port GP0_16</t>
  </si>
  <si>
    <t>GP0_17</t>
  </si>
  <si>
    <t>IO/interrupt input port GP0_17</t>
  </si>
  <si>
    <t>GP0_18</t>
  </si>
  <si>
    <t>IO/interrupt input port GP0_18</t>
  </si>
  <si>
    <t>IRQ3</t>
    <phoneticPr fontId="2" type="noConversion"/>
  </si>
  <si>
    <t>IRQ2</t>
    <phoneticPr fontId="2" type="noConversion"/>
  </si>
  <si>
    <t>IRQ1</t>
    <phoneticPr fontId="2" type="noConversion"/>
  </si>
  <si>
    <t>IRQ0</t>
    <phoneticPr fontId="2" type="noConversion"/>
  </si>
  <si>
    <t>MSIOF5_SS2</t>
  </si>
  <si>
    <t>MSIOF5_SS1</t>
  </si>
  <si>
    <t>MSIOF5_SYNC</t>
  </si>
  <si>
    <t>MSIOF5_TXD</t>
  </si>
  <si>
    <t>MSIOF5_SCK</t>
  </si>
  <si>
    <t>MSIOF5_RXD</t>
  </si>
  <si>
    <t>MSIOF2_SS2</t>
  </si>
  <si>
    <t>MSIOF2_SS1</t>
  </si>
  <si>
    <t>MSIOF2_SYNC</t>
  </si>
  <si>
    <t>MSIOF2_TXD</t>
  </si>
  <si>
    <t>MSIOF2_SCK</t>
  </si>
  <si>
    <t>MSIOF2_RXD</t>
  </si>
  <si>
    <r>
      <t xml:space="preserve">IOINTSELn
INOUTSELn
OUTDTn
INDTn
INTDTn
INTCLRn
INTMSKn
MSKCLRn
POSNEGn
EDGLEVELn
FILONOFFn
OUTDTSELn
OUTDTHn
OUTDTLn
BOTHEDGEn
INENn
</t>
    </r>
    <r>
      <rPr>
        <sz val="11"/>
        <color rgb="FFFF0000"/>
        <rFont val="맑은 고딕"/>
        <family val="3"/>
        <charset val="129"/>
        <scheme val="minor"/>
      </rPr>
      <t>( n = 0 )</t>
    </r>
    <phoneticPr fontId="2" type="noConversion"/>
  </si>
  <si>
    <t>IO/interrupt input port GP1_00</t>
  </si>
  <si>
    <t>IO/interrupt input port GP1_01</t>
  </si>
  <si>
    <t>IO/interrupt input port GP1_02</t>
  </si>
  <si>
    <t>IO/interrupt input port GP1_03</t>
  </si>
  <si>
    <t>IO/interrupt input port GP1_04</t>
  </si>
  <si>
    <t>IO/interrupt input port GP1_05</t>
  </si>
  <si>
    <t>IO/interrupt input port GP1_06</t>
  </si>
  <si>
    <t>IO/interrupt input port GP1_07</t>
  </si>
  <si>
    <t>IO/interrupt input port GP1_08</t>
  </si>
  <si>
    <t>IO/interrupt input port GP1_09</t>
  </si>
  <si>
    <t>IO/interrupt input port GP1_10</t>
  </si>
  <si>
    <t>IO/interrupt input port GP1_11</t>
  </si>
  <si>
    <t>IO/interrupt input port GP1_12</t>
  </si>
  <si>
    <t>IO/interrupt input port GP1_13</t>
  </si>
  <si>
    <t>IO/interrupt input port GP1_14</t>
  </si>
  <si>
    <t>IO/interrupt input port GP1_15</t>
  </si>
  <si>
    <t>IO/interrupt input port GP1_16</t>
  </si>
  <si>
    <t>IO/interrupt input port GP1_17</t>
  </si>
  <si>
    <t>IO/interrupt input port GP1_18</t>
  </si>
  <si>
    <t>IO/interrupt input port GP1_19</t>
  </si>
  <si>
    <t>IO/interrupt input port GP1_20</t>
  </si>
  <si>
    <t>IO/interrupt input port GP1_21</t>
  </si>
  <si>
    <t>IO/interrupt input port GP1_22</t>
  </si>
  <si>
    <t>IO/interrupt input port GP1_23</t>
  </si>
  <si>
    <t>IO/interrupt input port GP1_24</t>
  </si>
  <si>
    <t>IO/interrupt input port GP1_25</t>
  </si>
  <si>
    <t>MSIOF1_SS2</t>
  </si>
  <si>
    <t>MSIOF1_SS1</t>
  </si>
  <si>
    <t>MSIOF1_SYNC</t>
  </si>
  <si>
    <t>MSIOF1_SCK</t>
  </si>
  <si>
    <t>MSIOF1_TXD</t>
  </si>
  <si>
    <t>MSIOF1_RXD</t>
  </si>
  <si>
    <t>MSIOF0_SS2</t>
  </si>
  <si>
    <t>MSIOF0_SS1</t>
  </si>
  <si>
    <t>MSIOF0_SYNC</t>
  </si>
  <si>
    <t>MSIOF0_TXD</t>
  </si>
  <si>
    <t>MSIOF0_SCK</t>
  </si>
  <si>
    <t>MSIOF0_RXD</t>
  </si>
  <si>
    <t>HTX0</t>
  </si>
  <si>
    <t>HCTS0#</t>
  </si>
  <si>
    <t>HRTS0#</t>
  </si>
  <si>
    <t>HSCK0</t>
  </si>
  <si>
    <t>HRX0</t>
  </si>
  <si>
    <t>SCIF_CLK</t>
  </si>
  <si>
    <t>SSI_SCK</t>
  </si>
  <si>
    <t>SSI_WS</t>
  </si>
  <si>
    <t>SSI_SD</t>
  </si>
  <si>
    <t>AUDIO_CLKOUT</t>
  </si>
  <si>
    <t>AUDIO_CLKIN</t>
  </si>
  <si>
    <t>GP1_23</t>
  </si>
  <si>
    <t>HRX3</t>
  </si>
  <si>
    <t>HSCK3</t>
  </si>
  <si>
    <t xml:space="preserve">GP1_00 </t>
  </si>
  <si>
    <t>GP1_01</t>
  </si>
  <si>
    <t>GP1_02</t>
  </si>
  <si>
    <t>GP1_03</t>
  </si>
  <si>
    <t>GP1_04</t>
  </si>
  <si>
    <t>GP1_05</t>
  </si>
  <si>
    <t>GP1_06</t>
  </si>
  <si>
    <t>GP1_07</t>
  </si>
  <si>
    <t>GP1_08</t>
  </si>
  <si>
    <t>GP1_09</t>
  </si>
  <si>
    <t>GP1_10</t>
  </si>
  <si>
    <t>GP1_11</t>
  </si>
  <si>
    <t>GP1_12</t>
  </si>
  <si>
    <t>GP1_13</t>
  </si>
  <si>
    <t>GP1_14</t>
  </si>
  <si>
    <t>GP1_15</t>
  </si>
  <si>
    <t>GP1_16</t>
  </si>
  <si>
    <t>GP1_17</t>
  </si>
  <si>
    <t>GP1_18</t>
  </si>
  <si>
    <t>GP1_19</t>
  </si>
  <si>
    <t>GP1_20</t>
  </si>
  <si>
    <t>GP1_21</t>
  </si>
  <si>
    <t>GP1_22</t>
  </si>
  <si>
    <t>GP1_24</t>
  </si>
  <si>
    <t>GP1_25</t>
  </si>
  <si>
    <t>GPIO Group 1</t>
  </si>
  <si>
    <t>HRTS3#</t>
  </si>
  <si>
    <t>HCTS3#</t>
  </si>
  <si>
    <t>HTX3</t>
  </si>
  <si>
    <t>ERROROUTC#</t>
  </si>
  <si>
    <t>GP1_26</t>
  </si>
  <si>
    <t>IO/interrupt input port GP1_26</t>
  </si>
  <si>
    <t>GP1_27</t>
  </si>
  <si>
    <t>IO/interrupt input port GP1_27</t>
  </si>
  <si>
    <t>GP1_28</t>
  </si>
  <si>
    <t>IO/interrupt input port GP1_28</t>
  </si>
  <si>
    <t>GP1_29</t>
  </si>
  <si>
    <t>IO/interrupt input port GP1_29</t>
  </si>
  <si>
    <t>FXR_TXDA</t>
  </si>
  <si>
    <t>FXR_TXENA#</t>
  </si>
  <si>
    <t>RXDA_EXTFXR</t>
  </si>
  <si>
    <t>CLK_EXTFXR</t>
  </si>
  <si>
    <t>RXDB_EXTFXR</t>
  </si>
  <si>
    <t>FXR_TXENB#</t>
  </si>
  <si>
    <t>FXR_TXDB</t>
  </si>
  <si>
    <t>TPU0TO1</t>
  </si>
  <si>
    <t>TPU0TO0</t>
  </si>
  <si>
    <t>CAN_CLK</t>
  </si>
  <si>
    <t>CANFD0_TX</t>
  </si>
  <si>
    <t>CANFD0_RX</t>
  </si>
  <si>
    <t>CANFD2_TX</t>
  </si>
  <si>
    <t>CANFD2_RX</t>
  </si>
  <si>
    <t>CANFD3_TX</t>
  </si>
  <si>
    <t>CANFD3_RX</t>
  </si>
  <si>
    <t>CANFD1_TX</t>
  </si>
  <si>
    <t>CANFD1_RX</t>
  </si>
  <si>
    <t>GPIO Group 2</t>
    <phoneticPr fontId="2" type="noConversion"/>
  </si>
  <si>
    <t xml:space="preserve">GP2_00 </t>
  </si>
  <si>
    <t>IO/interrupt input port GP2_00</t>
  </si>
  <si>
    <t>GP2_01</t>
  </si>
  <si>
    <t>IO/interrupt input port GP2_01</t>
  </si>
  <si>
    <t>GP2_02</t>
  </si>
  <si>
    <t>IO/interrupt input port GP2_02</t>
  </si>
  <si>
    <t>GP2_03</t>
  </si>
  <si>
    <t>IO/interrupt input port GP2_03</t>
  </si>
  <si>
    <t>GP2_04</t>
  </si>
  <si>
    <t>IO/interrupt input port GP2_04</t>
  </si>
  <si>
    <t>GP2_05</t>
  </si>
  <si>
    <t>IO/interrupt input port GP2_05</t>
  </si>
  <si>
    <t>GP2_06</t>
  </si>
  <si>
    <t>IO/interrupt input port GP2_06</t>
  </si>
  <si>
    <t>GP2_07</t>
  </si>
  <si>
    <t>IO/interrupt input port GP2_07</t>
  </si>
  <si>
    <t>GP2_08</t>
  </si>
  <si>
    <t>IO/interrupt input port GP2_08</t>
  </si>
  <si>
    <t>GP2_09</t>
  </si>
  <si>
    <t>IO/interrupt input port GP2_09</t>
  </si>
  <si>
    <t>GP2_10</t>
  </si>
  <si>
    <t>IO/interrupt input port GP2_10</t>
  </si>
  <si>
    <t>GP2_11</t>
  </si>
  <si>
    <t>IO/interrupt input port GP2_11</t>
  </si>
  <si>
    <t>GP2_12</t>
  </si>
  <si>
    <t>IO/interrupt input port GP2_12</t>
  </si>
  <si>
    <t>GP2_13</t>
  </si>
  <si>
    <t>IO/interrupt input port GP2_13</t>
  </si>
  <si>
    <t>GP2_14</t>
  </si>
  <si>
    <t>IO/interrupt input port GP2_14</t>
  </si>
  <si>
    <t>GP2_15</t>
  </si>
  <si>
    <t>IO/interrupt input port GP2_15</t>
  </si>
  <si>
    <t>GP2_17</t>
  </si>
  <si>
    <t>IO/interrupt input port GP2_17</t>
  </si>
  <si>
    <t>GP2_19</t>
  </si>
  <si>
    <t>GP2_19</t>
    <phoneticPr fontId="2" type="noConversion"/>
  </si>
  <si>
    <t>IO/interrupt input port GP2_19</t>
    <phoneticPr fontId="2" type="noConversion"/>
  </si>
  <si>
    <t>MMC_SD_D1</t>
  </si>
  <si>
    <t>MMC_SD_D0</t>
  </si>
  <si>
    <t>MMC_SD_D2</t>
  </si>
  <si>
    <t>MMC_SD_CLK</t>
  </si>
  <si>
    <t>MMC_DS</t>
  </si>
  <si>
    <t>MMC_SD_D3</t>
  </si>
  <si>
    <t>MMC_D5</t>
  </si>
  <si>
    <t>MMC_D4</t>
  </si>
  <si>
    <t>MMC_D7</t>
  </si>
  <si>
    <t>MMC_D6</t>
  </si>
  <si>
    <t>MMC_SD_CMD</t>
  </si>
  <si>
    <t>SD_CD</t>
  </si>
  <si>
    <t>SD_WP</t>
  </si>
  <si>
    <t>PWM1</t>
  </si>
  <si>
    <t>PWM2</t>
  </si>
  <si>
    <t>QSPI0_SSL</t>
  </si>
  <si>
    <t>QSPI0_IO3</t>
  </si>
  <si>
    <t>QSPI0_IO2</t>
  </si>
  <si>
    <t>QSPI0_MISO_IO1</t>
  </si>
  <si>
    <t>QSPI0_MOSI_IO0</t>
  </si>
  <si>
    <t>QSPI0_SPCLK</t>
  </si>
  <si>
    <t>QSPI1_MOSI_IO0</t>
  </si>
  <si>
    <t>QSPI1_SPCLK</t>
  </si>
  <si>
    <t>QSPI1_MISO_IO1</t>
  </si>
  <si>
    <t>QSPI1_IO2</t>
  </si>
  <si>
    <t>QSPI1_SSL</t>
  </si>
  <si>
    <t>QSPI1_IO3</t>
  </si>
  <si>
    <t>GPIO Group 3</t>
  </si>
  <si>
    <t>RPC_RESET#</t>
  </si>
  <si>
    <t>RPC_WP#</t>
  </si>
  <si>
    <t>RPC_INT#</t>
  </si>
  <si>
    <t xml:space="preserve">GP3_00 </t>
  </si>
  <si>
    <t>IO/interrupt input port GP3_00</t>
  </si>
  <si>
    <t>GP3_01</t>
  </si>
  <si>
    <t>IO/interrupt input port GP3_01</t>
  </si>
  <si>
    <t>GP3_02</t>
  </si>
  <si>
    <t>IO/interrupt input port GP3_02</t>
  </si>
  <si>
    <t>GP3_03</t>
  </si>
  <si>
    <t>IO/interrupt input port GP3_03</t>
  </si>
  <si>
    <t>GP3_04</t>
  </si>
  <si>
    <t>IO/interrupt input port GP3_04</t>
  </si>
  <si>
    <t>GP3_05</t>
  </si>
  <si>
    <t>IO/interrupt input port GP3_05</t>
  </si>
  <si>
    <t>GP3_06</t>
  </si>
  <si>
    <t>IO/interrupt input port GP3_06</t>
  </si>
  <si>
    <t>GP3_07</t>
  </si>
  <si>
    <t>IO/interrupt input port GP3_07</t>
  </si>
  <si>
    <t>GP3_08</t>
  </si>
  <si>
    <t>IO/interrupt input port GP3_08</t>
  </si>
  <si>
    <t>GP3_09</t>
  </si>
  <si>
    <t>IO/interrupt input port GP3_09</t>
  </si>
  <si>
    <t>GP3_10</t>
  </si>
  <si>
    <t>IO/interrupt input port GP3_10</t>
  </si>
  <si>
    <t>GP3_11</t>
  </si>
  <si>
    <t>IO/interrupt input port GP3_11</t>
  </si>
  <si>
    <t>GP3_12</t>
  </si>
  <si>
    <t>IO/interrupt input port GP3_12</t>
  </si>
  <si>
    <t>GP3_13</t>
  </si>
  <si>
    <t>IO/interrupt input port GP3_13</t>
  </si>
  <si>
    <t>GP3_14</t>
  </si>
  <si>
    <t>IO/interrupt input port GP3_14</t>
  </si>
  <si>
    <t>GP3_15</t>
  </si>
  <si>
    <t>IO/interrupt input port GP3_15</t>
  </si>
  <si>
    <t>GP3_16</t>
  </si>
  <si>
    <t>IO/interrupt input port GP3_16</t>
  </si>
  <si>
    <t>GP3_17</t>
  </si>
  <si>
    <t>IO/interrupt input port GP3_17</t>
  </si>
  <si>
    <t>GP3_18</t>
  </si>
  <si>
    <t>IO/interrupt input port GP3_18</t>
  </si>
  <si>
    <t>GP3_19</t>
  </si>
  <si>
    <t>IO/interrupt input port GP3_19</t>
  </si>
  <si>
    <t>GP3_20</t>
  </si>
  <si>
    <t>IO/interrupt input port GP3_20</t>
  </si>
  <si>
    <t>GP3_21</t>
  </si>
  <si>
    <t>IO/interrupt input port GP3_21</t>
  </si>
  <si>
    <t>GP3_22</t>
  </si>
  <si>
    <t>IO/interrupt input port GP3_22</t>
  </si>
  <si>
    <t>GP3_23</t>
  </si>
  <si>
    <t>IO/interrupt input port GP3_23</t>
  </si>
  <si>
    <t>GP3_24</t>
  </si>
  <si>
    <t>IO/interrupt input port GP3_24</t>
  </si>
  <si>
    <t>GP3_25</t>
  </si>
  <si>
    <t>IO/interrupt input port GP3_25</t>
  </si>
  <si>
    <t>GP3_26</t>
  </si>
  <si>
    <t>IO/interrupt input port GP3_26</t>
  </si>
  <si>
    <t>GP3_27</t>
  </si>
  <si>
    <t>IO/interrupt input port GP3_27</t>
  </si>
  <si>
    <t>GP3_28</t>
  </si>
  <si>
    <t>IO/interrupt input port GP3_28</t>
  </si>
  <si>
    <t>GP3_29</t>
  </si>
  <si>
    <t>IO/interrupt input port GP3_29</t>
  </si>
  <si>
    <t>SCL0</t>
  </si>
  <si>
    <t>SDA0</t>
  </si>
  <si>
    <t>SCL1</t>
  </si>
  <si>
    <t>SDA1</t>
  </si>
  <si>
    <t>SCL2</t>
  </si>
  <si>
    <t>SDA2</t>
  </si>
  <si>
    <t>GPIO Group 4</t>
  </si>
  <si>
    <t xml:space="preserve">GP4_00 </t>
  </si>
  <si>
    <t>IO/interrupt input port GP4_00</t>
  </si>
  <si>
    <t>SCL3</t>
  </si>
  <si>
    <t>SDA3</t>
  </si>
  <si>
    <t>HRX2</t>
  </si>
  <si>
    <t>HTX2</t>
  </si>
  <si>
    <t>HRTS2#</t>
  </si>
  <si>
    <t>SCIF_CLK2</t>
  </si>
  <si>
    <t>HCTS2#</t>
  </si>
  <si>
    <t>HSCK2</t>
  </si>
  <si>
    <t>PWM3</t>
  </si>
  <si>
    <t>PWM4</t>
  </si>
  <si>
    <t>PCIE0_CLKREQ#</t>
  </si>
  <si>
    <t>AVS0</t>
  </si>
  <si>
    <t>AVS1</t>
  </si>
  <si>
    <t>GP4_01</t>
  </si>
  <si>
    <t>IO/interrupt input port GP4_01</t>
  </si>
  <si>
    <t>GP4_02</t>
  </si>
  <si>
    <t>IO/interrupt input port GP4_02</t>
  </si>
  <si>
    <t>GP4_03</t>
  </si>
  <si>
    <t>IO/interrupt input port GP4_03</t>
  </si>
  <si>
    <t>GP4_04</t>
  </si>
  <si>
    <t>IO/interrupt input port GP4_04</t>
  </si>
  <si>
    <t>GP4_05</t>
  </si>
  <si>
    <t>IO/interrupt input port GP4_05</t>
  </si>
  <si>
    <t>GP4_06</t>
  </si>
  <si>
    <t>IO/interrupt input port GP4_06</t>
  </si>
  <si>
    <t>GP4_07</t>
  </si>
  <si>
    <t>IO/interrupt input port GP4_07</t>
  </si>
  <si>
    <t>GP4_08</t>
  </si>
  <si>
    <t>IO/interrupt input port GP4_08</t>
  </si>
  <si>
    <t>GP4_09</t>
  </si>
  <si>
    <t>IO/interrupt input port GP4_09</t>
  </si>
  <si>
    <t>GP4_10</t>
  </si>
  <si>
    <t>IO/interrupt input port GP4_10</t>
  </si>
  <si>
    <t>GP4_11</t>
  </si>
  <si>
    <t>IO/interrupt input port GP4_11</t>
  </si>
  <si>
    <t>GP4_12</t>
  </si>
  <si>
    <t>IO/interrupt input port GP4_12</t>
  </si>
  <si>
    <t>GP4_13</t>
  </si>
  <si>
    <t>IO/interrupt input port GP4_13</t>
  </si>
  <si>
    <t>GP4_14</t>
  </si>
  <si>
    <t>IO/interrupt input port GP4_14</t>
  </si>
  <si>
    <t>GP4_15</t>
  </si>
  <si>
    <t>IO/interrupt input port GP4_15</t>
  </si>
  <si>
    <t>GP4_16</t>
  </si>
  <si>
    <t>GP4_17</t>
  </si>
  <si>
    <t>GP4_18</t>
  </si>
  <si>
    <t>GPIO Group 5</t>
  </si>
  <si>
    <t>IO/interrupt input port GP4_21</t>
    <phoneticPr fontId="2" type="noConversion"/>
  </si>
  <si>
    <t>IO/interrupt input port GP4_23</t>
    <phoneticPr fontId="2" type="noConversion"/>
  </si>
  <si>
    <t>IO/interrupt input port GP4_24</t>
    <phoneticPr fontId="2" type="noConversion"/>
  </si>
  <si>
    <t>AVB2_AVTP_PPS</t>
  </si>
  <si>
    <t>AVB2_AVTP_CAPTURE</t>
  </si>
  <si>
    <t>AVB2_AVTP_MATCH</t>
  </si>
  <si>
    <t>AVB2_LINK</t>
  </si>
  <si>
    <t>AVB2_PHY_INT</t>
  </si>
  <si>
    <t>AVB2_MAGIC</t>
  </si>
  <si>
    <t>AVB2_MDC</t>
  </si>
  <si>
    <t>AVB2_TXCREFCLK</t>
  </si>
  <si>
    <t>AVB2_TD3</t>
  </si>
  <si>
    <t>AVB2_RD3</t>
  </si>
  <si>
    <t>AVB2_MDIO</t>
  </si>
  <si>
    <t>AVB2_TD2</t>
  </si>
  <si>
    <t>AVB2_TD1</t>
  </si>
  <si>
    <t>AVB2_RD2</t>
  </si>
  <si>
    <t>AVB2_RD1</t>
  </si>
  <si>
    <t>AVB2_TD0</t>
  </si>
  <si>
    <t>AVB2_TXC</t>
  </si>
  <si>
    <t>AVB2_RD0</t>
  </si>
  <si>
    <t>AVB2_RXC</t>
  </si>
  <si>
    <t>AVB2_TX_CTL</t>
  </si>
  <si>
    <t>AVB2_RX_CTL</t>
  </si>
  <si>
    <t xml:space="preserve">GP5_00 </t>
  </si>
  <si>
    <t>IO/interrupt input port GP5_00</t>
  </si>
  <si>
    <t>GP5_01</t>
  </si>
  <si>
    <t>IO/interrupt input port GP5_01</t>
  </si>
  <si>
    <t>GP5_02</t>
  </si>
  <si>
    <t>IO/interrupt input port GP5_02</t>
  </si>
  <si>
    <t>GP5_03</t>
  </si>
  <si>
    <t>IO/interrupt input port GP5_03</t>
  </si>
  <si>
    <t>GP5_04</t>
  </si>
  <si>
    <t>IO/interrupt input port GP5_04</t>
  </si>
  <si>
    <t>GP5_05</t>
  </si>
  <si>
    <t>IO/interrupt input port GP5_05</t>
  </si>
  <si>
    <t>GP5_06</t>
  </si>
  <si>
    <t>IO/interrupt input port GP5_06</t>
  </si>
  <si>
    <t>GP5_07</t>
  </si>
  <si>
    <t>IO/interrupt input port GP5_07</t>
  </si>
  <si>
    <t>GP5_08</t>
  </si>
  <si>
    <t>IO/interrupt input port GP5_08</t>
  </si>
  <si>
    <t>GP5_09</t>
  </si>
  <si>
    <t>IO/interrupt input port GP5_09</t>
  </si>
  <si>
    <t>GP5_10</t>
  </si>
  <si>
    <t>IO/interrupt input port GP5_10</t>
  </si>
  <si>
    <t>GP5_11</t>
  </si>
  <si>
    <t>IO/interrupt input port GP5_11</t>
  </si>
  <si>
    <t>GP5_12</t>
  </si>
  <si>
    <t>IO/interrupt input port GP5_12</t>
  </si>
  <si>
    <t>GP5_13</t>
  </si>
  <si>
    <t>IO/interrupt input port GP5_13</t>
  </si>
  <si>
    <t>GP5_14</t>
  </si>
  <si>
    <t>IO/interrupt input port GP5_14</t>
  </si>
  <si>
    <t>GP5_15</t>
  </si>
  <si>
    <t>IO/interrupt input port GP5_15</t>
  </si>
  <si>
    <t>GP5_16</t>
  </si>
  <si>
    <t>IO/interrupt input port GP5_16</t>
  </si>
  <si>
    <t>GP5_17</t>
  </si>
  <si>
    <t>IO/interrupt input port GP5_17</t>
  </si>
  <si>
    <t>GP5_18</t>
  </si>
  <si>
    <t>IO/interrupt input port GP5_18</t>
  </si>
  <si>
    <t>GP5_19</t>
  </si>
  <si>
    <t>IO/interrupt input port GP5_19</t>
  </si>
  <si>
    <t>GP5_20</t>
  </si>
  <si>
    <t>IO/interrupt input port GP5_20</t>
  </si>
  <si>
    <t>GPIO Group 6</t>
  </si>
  <si>
    <t>AVB1_MDIO</t>
  </si>
  <si>
    <t>AVB1_MAGIC</t>
  </si>
  <si>
    <t>AVB1_MDC</t>
  </si>
  <si>
    <t>AVB1_PHY_INT</t>
  </si>
  <si>
    <t>AVB1_LINK</t>
  </si>
  <si>
    <t>AVB1_AVTP_MATCH</t>
  </si>
  <si>
    <t>AVB1_TXC</t>
  </si>
  <si>
    <t>AVB1_TX_CTL</t>
  </si>
  <si>
    <t>AVB1_RXC</t>
  </si>
  <si>
    <t>AVB1_RX_CTL</t>
  </si>
  <si>
    <t>AVB1_AVTP_PPS</t>
  </si>
  <si>
    <t>AVB1_AVTP_CAPTURE</t>
  </si>
  <si>
    <t>AVB1_TD1</t>
  </si>
  <si>
    <t>AVB1_TD0</t>
  </si>
  <si>
    <t>AVB1_RD1</t>
  </si>
  <si>
    <t>AVB1_RD0</t>
  </si>
  <si>
    <t>AVB1_TD2</t>
  </si>
  <si>
    <t>AVB1_RD2</t>
  </si>
  <si>
    <t>AVB1_TD3</t>
  </si>
  <si>
    <t>AVB1_RD3</t>
  </si>
  <si>
    <t>AVB1_TXCREFCLK</t>
  </si>
  <si>
    <t xml:space="preserve">GP6_00 </t>
  </si>
  <si>
    <t>IO/interrupt input port GP6_00</t>
  </si>
  <si>
    <t>GP6_01</t>
  </si>
  <si>
    <t>IO/interrupt input port GP6_01</t>
  </si>
  <si>
    <t>GP6_02</t>
  </si>
  <si>
    <t>IO/interrupt input port GP6_02</t>
  </si>
  <si>
    <t>GP6_03</t>
  </si>
  <si>
    <t>IO/interrupt input port GP6_03</t>
  </si>
  <si>
    <t>GP6_04</t>
  </si>
  <si>
    <t>IO/interrupt input port GP6_04</t>
  </si>
  <si>
    <t>GP6_05</t>
  </si>
  <si>
    <t>IO/interrupt input port GP6_05</t>
  </si>
  <si>
    <t>GP6_06</t>
  </si>
  <si>
    <t>IO/interrupt input port GP6_06</t>
  </si>
  <si>
    <t>GP6_07</t>
  </si>
  <si>
    <t>IO/interrupt input port GP6_07</t>
  </si>
  <si>
    <t>GP6_08</t>
  </si>
  <si>
    <t>IO/interrupt input port GP6_08</t>
  </si>
  <si>
    <t>GP6_09</t>
  </si>
  <si>
    <t>IO/interrupt input port GP6_09</t>
  </si>
  <si>
    <t>GP6_10</t>
  </si>
  <si>
    <t>IO/interrupt input port GP6_10</t>
  </si>
  <si>
    <t>GP6_11</t>
  </si>
  <si>
    <t>IO/interrupt input port GP6_11</t>
  </si>
  <si>
    <t>GP6_12</t>
  </si>
  <si>
    <t>IO/interrupt input port GP6_12</t>
  </si>
  <si>
    <t>GP6_13</t>
  </si>
  <si>
    <t>IO/interrupt input port GP6_13</t>
  </si>
  <si>
    <t>GP6_14</t>
  </si>
  <si>
    <t>IO/interrupt input port GP6_14</t>
  </si>
  <si>
    <t>GP6_15</t>
  </si>
  <si>
    <t>IO/interrupt input port GP6_15</t>
  </si>
  <si>
    <t>GP6_16</t>
  </si>
  <si>
    <t>IO/interrupt input port GP6_16</t>
  </si>
  <si>
    <t>GP6_17</t>
  </si>
  <si>
    <t>IO/interrupt input port GP6_17</t>
  </si>
  <si>
    <t>GP6_18</t>
  </si>
  <si>
    <t>IO/interrupt input port GP6_18</t>
  </si>
  <si>
    <t>GP6_19</t>
  </si>
  <si>
    <t>IO/interrupt input port GP6_19</t>
  </si>
  <si>
    <t>GP6_20</t>
  </si>
  <si>
    <t>IO/interrupt input port GP6_20</t>
  </si>
  <si>
    <t>GPIO Group 7</t>
  </si>
  <si>
    <t>AVB0_AVTP_PPS</t>
  </si>
  <si>
    <t>AVB0_AVTP_CAPTURE</t>
  </si>
  <si>
    <t>AVB0_AVTP_MATCH</t>
  </si>
  <si>
    <t xml:space="preserve">GP7_00 </t>
  </si>
  <si>
    <t>IO/interrupt input port GP7_00</t>
  </si>
  <si>
    <t>AVB0_TD3</t>
  </si>
  <si>
    <t>AVB0_LINK</t>
  </si>
  <si>
    <t>AVB0_PHY_INT</t>
  </si>
  <si>
    <t>AVB0_TD2</t>
  </si>
  <si>
    <t>AVB0_TD1</t>
  </si>
  <si>
    <t>AVB0_RD3</t>
  </si>
  <si>
    <t>AVB0_TXCREFCLK</t>
  </si>
  <si>
    <t>AVB0_MAGIC</t>
  </si>
  <si>
    <t>AVB0_TD0</t>
  </si>
  <si>
    <t>AVB0_RD2</t>
  </si>
  <si>
    <t>AVB0_MDC</t>
  </si>
  <si>
    <t>AVB0_MDIO</t>
  </si>
  <si>
    <t>AVB0_TXC</t>
  </si>
  <si>
    <t>AVB0_TX_CTL</t>
  </si>
  <si>
    <t>AVB0_RD1</t>
  </si>
  <si>
    <t>AVB0_RD0</t>
  </si>
  <si>
    <t>AVB0_RXC</t>
  </si>
  <si>
    <t>AVB0_RX_CTL</t>
  </si>
  <si>
    <t>GP7_01</t>
  </si>
  <si>
    <t>IO/interrupt input port GP7_01</t>
  </si>
  <si>
    <t>GP7_02</t>
  </si>
  <si>
    <t>IO/interrupt input port GP7_02</t>
  </si>
  <si>
    <t>GP7_03</t>
  </si>
  <si>
    <t>IO/interrupt input port GP7_03</t>
  </si>
  <si>
    <t>GP7_04</t>
  </si>
  <si>
    <t>IO/interrupt input port GP7_04</t>
  </si>
  <si>
    <t>GP7_05</t>
  </si>
  <si>
    <t>IO/interrupt input port GP7_05</t>
  </si>
  <si>
    <t>GP7_06</t>
  </si>
  <si>
    <t>IO/interrupt input port GP7_06</t>
  </si>
  <si>
    <t>GP7_07</t>
  </si>
  <si>
    <t>IO/interrupt input port GP7_07</t>
  </si>
  <si>
    <t>GP7_08</t>
  </si>
  <si>
    <t>IO/interrupt input port GP7_08</t>
  </si>
  <si>
    <t>GP7_09</t>
  </si>
  <si>
    <t>IO/interrupt input port GP7_09</t>
  </si>
  <si>
    <t>GP7_10</t>
  </si>
  <si>
    <t>IO/interrupt input port GP7_10</t>
  </si>
  <si>
    <t>GP7_11</t>
  </si>
  <si>
    <t>IO/interrupt input port GP7_11</t>
  </si>
  <si>
    <t>GP7_12</t>
  </si>
  <si>
    <t>IO/interrupt input port GP7_12</t>
  </si>
  <si>
    <t>GP7_13</t>
  </si>
  <si>
    <t>IO/interrupt input port GP7_13</t>
  </si>
  <si>
    <t>GP7_14</t>
  </si>
  <si>
    <t>IO/interrupt input port GP7_14</t>
  </si>
  <si>
    <t>GP7_15</t>
  </si>
  <si>
    <t>IO/interrupt input port GP7_15</t>
  </si>
  <si>
    <t>GP7_16</t>
  </si>
  <si>
    <t>IO/interrupt input port GP7_16</t>
  </si>
  <si>
    <t>GP7_17</t>
  </si>
  <si>
    <t>IO/interrupt input port GP7_17</t>
  </si>
  <si>
    <t>GP7_18</t>
  </si>
  <si>
    <t>IO/interrupt input port GP7_18</t>
  </si>
  <si>
    <t>GP7_19</t>
  </si>
  <si>
    <t>IO/interrupt input port GP7_19</t>
  </si>
  <si>
    <t>GP7_20</t>
  </si>
  <si>
    <t>IO/interrupt input port GP7_20</t>
  </si>
  <si>
    <r>
      <t xml:space="preserve">IOINTSELn
INOUTSELn
OUTDTn
INDTn
INTDTn
INTCLRn
INTMSKn
MSKCLRn
POSNEGn
EDGLEVELn
FILONOFFn
OUTDTSELn
OUTDTHn
OUTDTLn
BOTHEDGEn
INENn
</t>
    </r>
    <r>
      <rPr>
        <sz val="11"/>
        <color rgb="FFFF0000"/>
        <rFont val="맑은 고딕"/>
        <family val="3"/>
        <charset val="129"/>
        <scheme val="minor"/>
      </rPr>
      <t>( n = 1 )</t>
    </r>
    <phoneticPr fontId="2" type="noConversion"/>
  </si>
  <si>
    <r>
      <t xml:space="preserve">IOINTSELn
INOUTSELn
OUTDTn
INDTn
INTDTn
INTCLRn
INTMSKn
MSKCLRn
POSNEGn
EDGLEVELn
FILONOFFn
OUTDTSELn
OUTDTHn
OUTDTLn
BOTHEDGEn
INENn
</t>
    </r>
    <r>
      <rPr>
        <sz val="11"/>
        <color rgb="FFFF0000"/>
        <rFont val="맑은 고딕"/>
        <family val="3"/>
        <charset val="129"/>
        <scheme val="minor"/>
      </rPr>
      <t>( n = 2 )</t>
    </r>
    <phoneticPr fontId="2" type="noConversion"/>
  </si>
  <si>
    <r>
      <t xml:space="preserve">IOINTSELn
INOUTSELn
OUTDTn
INDTn
INTDTn
INTCLRn
INTMSKn
MSKCLRn
POSNEGn
EDGLEVELn
FILONOFFn
OUTDTSELn
OUTDTHn
OUTDTLn
BOTHEDGEn
INENn
</t>
    </r>
    <r>
      <rPr>
        <sz val="11"/>
        <color rgb="FFFF0000"/>
        <rFont val="맑은 고딕"/>
        <family val="3"/>
        <charset val="129"/>
        <scheme val="minor"/>
      </rPr>
      <t>( n = 3 )</t>
    </r>
    <phoneticPr fontId="2" type="noConversion"/>
  </si>
  <si>
    <r>
      <t xml:space="preserve">IOINTSELn
INOUTSELn
OUTDTn
INDTn
INTDTn
INTCLRn
INTMSKn
MSKCLRn
POSNEGn
EDGLEVELn
FILONOFFn
OUTDTSELn
OUTDTHn
OUTDTLn
BOTHEDGEn
INENn
</t>
    </r>
    <r>
      <rPr>
        <sz val="11"/>
        <color rgb="FFFF0000"/>
        <rFont val="맑은 고딕"/>
        <family val="3"/>
        <charset val="129"/>
        <scheme val="minor"/>
      </rPr>
      <t>( n = 4 )</t>
    </r>
    <phoneticPr fontId="2" type="noConversion"/>
  </si>
  <si>
    <r>
      <t xml:space="preserve">IOINTSELn
INOUTSELn
OUTDTn
INDTn
INTDTn
INTCLRn
INTMSKn
MSKCLRn
POSNEGn
EDGLEVELn
FILONOFFn
OUTDTSELn
OUTDTHn
OUTDTLn
BOTHEDGEn
INENn
</t>
    </r>
    <r>
      <rPr>
        <sz val="11"/>
        <color rgb="FFFF0000"/>
        <rFont val="맑은 고딕"/>
        <family val="3"/>
        <charset val="129"/>
        <scheme val="minor"/>
      </rPr>
      <t>( n = 5 )</t>
    </r>
    <phoneticPr fontId="2" type="noConversion"/>
  </si>
  <si>
    <r>
      <t xml:space="preserve">IOINTSELn
INOUTSELn
OUTDTn
INDTn
INTDTn
INTCLRn
INTMSKn
MSKCLRn
POSNEGn
EDGLEVELn
FILONOFFn
OUTDTSELn
OUTDTHn
OUTDTLn
BOTHEDGEn
INENn
</t>
    </r>
    <r>
      <rPr>
        <sz val="11"/>
        <color rgb="FFFF0000"/>
        <rFont val="맑은 고딕"/>
        <family val="3"/>
        <charset val="129"/>
        <scheme val="minor"/>
      </rPr>
      <t>( n = 6 )</t>
    </r>
    <phoneticPr fontId="2" type="noConversion"/>
  </si>
  <si>
    <r>
      <t xml:space="preserve">IOINTSELn
INOUTSELn
OUTDTn
INDTn
INTDTn
INTCLRn
INTMSKn
MSKCLRn
POSNEGn
EDGLEVELn
FILONOFFn
OUTDTSELn
OUTDTHn
OUTDTLn
BOTHEDGEn
INENn
</t>
    </r>
    <r>
      <rPr>
        <sz val="11"/>
        <color rgb="FFFF0000"/>
        <rFont val="맑은 고딕"/>
        <family val="3"/>
        <charset val="129"/>
        <scheme val="minor"/>
      </rPr>
      <t>( n = 7 )</t>
    </r>
    <phoneticPr fontId="2" type="noConversion"/>
  </si>
  <si>
    <r>
      <t xml:space="preserve">IOINTSELn
</t>
    </r>
    <r>
      <rPr>
        <sz val="11"/>
        <color rgb="FFFF0000"/>
        <rFont val="맑은 고딕"/>
        <family val="3"/>
        <charset val="129"/>
        <scheme val="minor"/>
      </rPr>
      <t>INOUTSELn</t>
    </r>
    <r>
      <rPr>
        <sz val="11"/>
        <color theme="1"/>
        <rFont val="맑은 고딕"/>
        <family val="2"/>
        <charset val="129"/>
        <scheme val="minor"/>
      </rPr>
      <t xml:space="preserve">
OUTDTn
INDTn
INTDTn
INTCLRn
INTMSKn
MSKCLRn
POSNEGn
EDGLEVELn
FILONOFFn
OUTDTSELn
OUTDTHn
OUTDTLn
BOTHEDGEn
INENn
</t>
    </r>
    <r>
      <rPr>
        <sz val="11"/>
        <color rgb="FFFF0000"/>
        <rFont val="맑은 고딕"/>
        <family val="3"/>
        <charset val="129"/>
        <scheme val="minor"/>
      </rPr>
      <t>( n = 2 )</t>
    </r>
    <phoneticPr fontId="2" type="noConversion"/>
  </si>
  <si>
    <t>GPIO Group 1</t>
    <phoneticPr fontId="2" type="noConversion"/>
  </si>
  <si>
    <t>GP2_18 -------CANFD7_TX *</t>
    <phoneticPr fontId="2" type="noConversion"/>
  </si>
  <si>
    <t>GP2_16 -------CANFD4_TX *</t>
    <phoneticPr fontId="2" type="noConversion"/>
  </si>
  <si>
    <t>INOUTSEL2 에 BIT_IN_OUT 설정</t>
    <phoneticPr fontId="2" type="noConversion"/>
  </si>
  <si>
    <t>GPSR2에 (BIT3_0|BIT7|BIT8|BIT11_10|BIT15_12|BIT19_16) 설정</t>
    <phoneticPr fontId="2" type="noConversion"/>
  </si>
  <si>
    <t>Bit</t>
    <phoneticPr fontId="2" type="noConversion"/>
  </si>
  <si>
    <t>uint32 HEX to BIN</t>
    <phoneticPr fontId="2" type="noConversion"/>
  </si>
  <si>
    <t>uint32 BIN to HEX</t>
    <phoneticPr fontId="2" type="noConversion"/>
  </si>
  <si>
    <t>Output</t>
    <phoneticPr fontId="2" type="noConversion"/>
  </si>
  <si>
    <t>Input</t>
    <phoneticPr fontId="2" type="noConversion"/>
  </si>
  <si>
    <t>0x000FFD8FUL</t>
  </si>
  <si>
    <t>0: GPIO</t>
  </si>
  <si>
    <t>1: Peripheral function</t>
  </si>
  <si>
    <t>0: General input mode</t>
  </si>
  <si>
    <t>1: General output mode</t>
  </si>
  <si>
    <r>
      <t xml:space="preserve">  /* Set INOUTSEL2 register to select input/ output mode for each TX/RX port */
  PMMR2 = ~(PFC_INOUTSEL2_RW | (BIT_IN_OUT));
  regval = (volatile uint32 *)PFC_INOUTSEL2_RW_ADD;
  *regval = (PFC_INOUTSEL2_RW | (BIT_IN_OUT));
    /*
   * GP1_03 -------GPIO *
   * GP2_10 -------CANFD0_TX  | GP2_16 -------CANFD4_TX *
   * GP2_11 -------CANFD0_RX  | GP2_17 -------CANFD4_RX *
   * GP2_00 -------CANFD1_TX  | GP2_02 -------CANFD5_TX *
   * GP2_01 -------CANFD1_RX  | GP2_03 -------CANFD5_RX *
   * GP2_12 -------CANFD2_TX  | GP2_07 -------CANFD6_TX *
   * GP2_13 -------CANFD2_RX  | GP2_08 -------CANFD6_RX *
   * GP2_14 -------CANFD3_TX  | GP2_18 -------CANFD7_TX *
   * GP2_15 -------CANFD3_RX  | GP2_19 -------CANFD7_RX *
   */
</t>
    </r>
    <r>
      <rPr>
        <sz val="11"/>
        <color theme="1"/>
        <rFont val="맑은 고딕"/>
        <family val="3"/>
        <charset val="129"/>
        <scheme val="minor"/>
      </rPr>
      <t xml:space="preserve">
  /* Set the GPSR2 register */
  PMMR2 = ~(PFC_GPSR2_RW | (BIT3_0|BIT7|BIT8|BIT11_10|BIT15_12|BIT19_16));
  regval = (volatile uint32 *)PFC_GPSR2_RW_ADD;
  *regval = (PFC_GPSR2_RW | (BIT3_0|BIT7|BIT8|BIT11_10|BIT15_12|BIT19_16));
  /* Set the IP0SR2 register */
  /*  IP0SR2[31:28]: CANFD6_TX: 0x1 */
  /*  IP0SR2[15:12]: CANFD5_RX: 0x1 */
  /*  IP0SR2[11:8]:  CANFD5_TX: 0x1 */
  /*  IP0SR2[7:4]:   CANFD1_RX: 0x1 */
  /*  IP0SR2[3:0]:   CANFD1_TX: 0x1 */
  PMMR2 = ~(PFC_IP0SR2_RW | BIT31_28_15_0);
  regval = (volatile uint32 *)PFC_IP0SR2_RW_ADD;
  *regval = (PFC_IP0SR2_RW | BIT31_28_15_0);</t>
    </r>
    <phoneticPr fontId="2" type="noConversion"/>
  </si>
  <si>
    <t>The functions of the LSI pins are selected according to the table below.</t>
    <phoneticPr fontId="2" type="noConversion"/>
  </si>
  <si>
    <t>0x10001111UL</t>
  </si>
  <si>
    <t>IP0SR2에 BIT31_28_15_0 설정</t>
    <phoneticPr fontId="2" type="noConversion"/>
  </si>
  <si>
    <t>/* Set the IP1SR2 register */ 설정 분석 생략</t>
    <phoneticPr fontId="2" type="noConversion"/>
  </si>
  <si>
    <t>/* Set the IP2SR2 register */ 설정 분석 생략</t>
    <phoneticPr fontId="2" type="noConversion"/>
  </si>
  <si>
    <t>hz</t>
    <phoneticPr fontId="2" type="noConversion"/>
  </si>
  <si>
    <t>ns</t>
    <phoneticPr fontId="2" type="noConversion"/>
  </si>
  <si>
    <t>s,ms,us,ns</t>
    <phoneticPr fontId="2" type="noConversion"/>
  </si>
  <si>
    <t>bps</t>
    <phoneticPr fontId="2" type="noConversion"/>
  </si>
  <si>
    <t>us</t>
    <phoneticPr fontId="2" type="noConversion"/>
  </si>
  <si>
    <t>설명</t>
  </si>
  <si>
    <t>Receive FIFO Mode</t>
  </si>
  <si>
    <t>Transmit Receive FIFO Mode</t>
    <phoneticPr fontId="2" type="noConversion"/>
  </si>
  <si>
    <t>Transmit Queue Mode</t>
    <phoneticPr fontId="2" type="noConversion"/>
  </si>
  <si>
    <t>Buffer Mode</t>
    <phoneticPr fontId="2" type="noConversion"/>
  </si>
  <si>
    <t>장점</t>
    <phoneticPr fontId="2" type="noConversion"/>
  </si>
  <si>
    <t>단점</t>
    <phoneticPr fontId="2" type="noConversion"/>
  </si>
  <si>
    <t>기능</t>
    <phoneticPr fontId="2" type="noConversion"/>
  </si>
  <si>
    <t>송신/수신</t>
    <phoneticPr fontId="2" type="noConversion"/>
  </si>
  <si>
    <t>수신 전용</t>
    <phoneticPr fontId="2" type="noConversion"/>
  </si>
  <si>
    <t>송신 전용</t>
    <phoneticPr fontId="2" type="noConversion"/>
  </si>
  <si>
    <r>
      <t xml:space="preserve">단순하고 직관적
특정 ID에 고정된 MB 할당 가능
</t>
    </r>
    <r>
      <rPr>
        <sz val="11"/>
        <color rgb="FFFF0000"/>
        <rFont val="맑은 고딕"/>
        <family val="3"/>
        <charset val="129"/>
        <scheme val="minor"/>
      </rPr>
      <t>- 디버깅이나 고정 ID 처리에 유리</t>
    </r>
    <phoneticPr fontId="2" type="noConversion"/>
  </si>
  <si>
    <r>
      <t xml:space="preserve">여러 메시지 빠르게 수신 처리 가능
코드가 단순해짐
</t>
    </r>
    <r>
      <rPr>
        <sz val="11"/>
        <color rgb="FFFF0000"/>
        <rFont val="맑은 고딕"/>
        <family val="3"/>
        <charset val="129"/>
        <scheme val="minor"/>
      </rPr>
      <t>하드웨어 자동 배정, 소프트웨어는 꺼내만 보면 됨
오버런 방지 기능 있음
FIFO 오버플로 감지 가능</t>
    </r>
    <phoneticPr fontId="2" type="noConversion"/>
  </si>
  <si>
    <r>
      <t xml:space="preserve">코드가 간단해지고, 자동 처리
다량의 데이터 스트림 처리에 적합 (예: CAN FD)
</t>
    </r>
    <r>
      <rPr>
        <sz val="11"/>
        <color rgb="FFFF0000"/>
        <rFont val="맑은 고딕"/>
        <family val="3"/>
        <charset val="129"/>
        <scheme val="minor"/>
      </rPr>
      <t>다중 노드 환경에서 매우 유리</t>
    </r>
    <phoneticPr fontId="2" type="noConversion"/>
  </si>
  <si>
    <r>
      <t xml:space="preserve">동적 우선순위 처리 가능
멀티 프레임 처리에 적합 (CAN FD)
</t>
    </r>
    <r>
      <rPr>
        <sz val="11"/>
        <color rgb="FFFF0000"/>
        <rFont val="맑은 고딕"/>
        <family val="3"/>
        <charset val="129"/>
        <scheme val="minor"/>
      </rPr>
      <t>여러 송신 메시지를 소프트웨어가 준비하고,
컨트롤러가 자동으로 우선순위에 따라 전송
기본적으로 ID 기반 우선순위</t>
    </r>
    <phoneticPr fontId="2" type="noConversion"/>
  </si>
  <si>
    <t>유연성이 낮고, 버퍼 수 고정
우선순위나 유동성 처리에 불리함</t>
    <phoneticPr fontId="2" type="noConversion"/>
  </si>
  <si>
    <t>우선순위 제어가 어려움
특정 ID 전용 처리 어려움</t>
    <phoneticPr fontId="2" type="noConversion"/>
  </si>
  <si>
    <t>송신 우선순위 설정 불가
예측 제어가 어려움</t>
    <phoneticPr fontId="2" type="noConversion"/>
  </si>
  <si>
    <t>상대적으로 구성 복잡
정적 버퍼보다 디버깅 어려움</t>
    <phoneticPr fontId="2" type="noConversion"/>
  </si>
  <si>
    <t>단순/직접적인 송수신 처리 ISR 기반 처리에 적합</t>
    <phoneticPr fontId="2" type="noConversion"/>
  </si>
  <si>
    <t>고속 수신 처리, 메시지 순서 유지</t>
    <phoneticPr fontId="2" type="noConversion"/>
  </si>
  <si>
    <t>사용 목적</t>
    <phoneticPr fontId="2" type="noConversion"/>
  </si>
  <si>
    <t>다중 전송 처리</t>
    <phoneticPr fontId="2" type="noConversion"/>
  </si>
  <si>
    <t>모드</t>
    <phoneticPr fontId="2" type="noConversion"/>
  </si>
  <si>
    <t>전송 메시지를 큐에 쌓아 전송
(하드웨어에서 자동으로 관리)</t>
    <phoneticPr fontId="2" type="noConversion"/>
  </si>
  <si>
    <t>송신과 수신 모두를 하나의 FIFO 방식으로 처리
(하드웨어에서 자동으로 관리)</t>
    <phoneticPr fontId="2" type="noConversion"/>
  </si>
  <si>
    <t>수신 메시지를 FIFO(선입선출) 구조로 저장
- 채널당 최대 64개의 엔트리 구성 가능, HW가 FIFO로 자동 관리
- FIFO 크기, 필터 설정 등 S/W 설정필요</t>
    <phoneticPr fontId="2" type="noConversion"/>
  </si>
  <si>
    <t>각 송신/수신 메시지를 개별 버퍼로 처리.
- Tx/Rx를 각각 개별 버퍼로 구성
- 채널당 최대 32개 메시지 버퍼 사용 가능
- 정적 구조: 송신 시 어떤 Message Buffer를 쓸지 S/W 설정필요
- 우선순위는 소프트웨어가 관리</t>
    <phoneticPr fontId="2" type="noConversion"/>
  </si>
  <si>
    <t>다량의 데이터 처리에 적합</t>
    <phoneticPr fontId="2" type="noConversion"/>
  </si>
  <si>
    <t>Board 설정</t>
    <phoneticPr fontId="2" type="noConversion"/>
  </si>
  <si>
    <t>Port 설정</t>
    <phoneticPr fontId="2" type="noConversion"/>
  </si>
  <si>
    <t>GP2_09</t>
    <phoneticPr fontId="2" type="noConversion"/>
  </si>
  <si>
    <t>CANFD</t>
    <phoneticPr fontId="2" type="noConversion"/>
  </si>
  <si>
    <t>CAN_CLK</t>
    <phoneticPr fontId="2" type="noConversion"/>
  </si>
  <si>
    <t>GP2_12</t>
    <phoneticPr fontId="2" type="noConversion"/>
  </si>
  <si>
    <t>GP2_11</t>
    <phoneticPr fontId="2" type="noConversion"/>
  </si>
  <si>
    <t>GP2_10</t>
    <phoneticPr fontId="2" type="noConversion"/>
  </si>
  <si>
    <t>CANFD_A</t>
    <phoneticPr fontId="2" type="noConversion"/>
  </si>
  <si>
    <t>CANFD2_TX</t>
    <phoneticPr fontId="2" type="noConversion"/>
  </si>
  <si>
    <t>CANFD2_RX</t>
    <phoneticPr fontId="2" type="noConversion"/>
  </si>
  <si>
    <t>CANFD3_RX</t>
    <phoneticPr fontId="2" type="noConversion"/>
  </si>
  <si>
    <t>CANFD3_TX</t>
    <phoneticPr fontId="2" type="noConversion"/>
  </si>
  <si>
    <t>CANFD1_TX</t>
    <phoneticPr fontId="2" type="noConversion"/>
  </si>
  <si>
    <t>CANFD1_RX</t>
    <phoneticPr fontId="2" type="noConversion"/>
  </si>
  <si>
    <t>CANFD0_TX</t>
    <phoneticPr fontId="2" type="noConversion"/>
  </si>
  <si>
    <t>CANFD0_RX</t>
    <phoneticPr fontId="2" type="noConversion"/>
  </si>
  <si>
    <t>Clock 설정</t>
    <phoneticPr fontId="2" type="noConversion"/>
  </si>
  <si>
    <t>Bit Time</t>
    <phoneticPr fontId="2" type="noConversion"/>
  </si>
  <si>
    <t>개</t>
    <phoneticPr fontId="2" type="noConversion"/>
  </si>
  <si>
    <t>Luis 는 "0"으로 설정해서 계산한 듯</t>
    <phoneticPr fontId="2" type="noConversion"/>
  </si>
  <si>
    <t>기본</t>
    <phoneticPr fontId="2" type="noConversion"/>
  </si>
  <si>
    <t>Luis</t>
    <phoneticPr fontId="2" type="noConversion"/>
  </si>
  <si>
    <t>Clock</t>
    <phoneticPr fontId="2" type="noConversion"/>
  </si>
  <si>
    <t>Baud-rate Prescaler
(BRP)</t>
    <phoneticPr fontId="2" type="noConversion"/>
  </si>
  <si>
    <t>Baud</t>
    <phoneticPr fontId="2" type="noConversion"/>
  </si>
  <si>
    <t>Baud-Rate</t>
    <phoneticPr fontId="2" type="noConversion"/>
  </si>
  <si>
    <t>1. Tq time</t>
    <phoneticPr fontId="2" type="noConversion"/>
  </si>
  <si>
    <t>3. Baud</t>
    <phoneticPr fontId="2" type="noConversion"/>
  </si>
  <si>
    <t>Phase1</t>
    <phoneticPr fontId="2" type="noConversion"/>
  </si>
  <si>
    <t>Phase2</t>
  </si>
  <si>
    <t>2. 총 Tq 개수(1 bit)
(Sync(1)+Prop_Phase1+Phase2)</t>
    <phoneticPr fontId="2" type="noConversion"/>
  </si>
  <si>
    <t>Input Sample Point</t>
    <phoneticPr fontId="2" type="noConversion"/>
  </si>
  <si>
    <t>Sync</t>
    <phoneticPr fontId="2" type="noConversion"/>
  </si>
  <si>
    <t>단위</t>
    <phoneticPr fontId="2" type="noConversion"/>
  </si>
  <si>
    <t>4. Cal Sample Point Rate</t>
    <phoneticPr fontId="2" type="noConversion"/>
  </si>
  <si>
    <t>*SJW는 Phase2 보다 작아야함.</t>
    <phoneticPr fontId="2" type="noConversion"/>
  </si>
  <si>
    <t>IO/interrupt input port GP2_11</t>
    <phoneticPr fontId="2" type="noConversion"/>
  </si>
  <si>
    <t>IO/interrupt input port GP2_10</t>
    <phoneticPr fontId="2" type="noConversion"/>
  </si>
  <si>
    <t>0x000AFC00UL</t>
  </si>
  <si>
    <r>
      <t xml:space="preserve">  /* Set INOUTSEL2 register to select input/ output mode for each TX/RX port */
  PMMR2 = ~(PFC_INOUTSEL2_RW | (BIT_IN_OUT_HKL));
  regval = (volatile uint32 *)PFC_INOUTSEL2_RW_ADD;
  *regval = (PFC_INOUTSEL2_RW | (BIT_IN_OUT_HKL);
    /*
   * GP1_03 -------GPIO *
   * GP2_10 -------CANFD0_TX
   * GP2_11 -------CANFD0_RX
   * GP2_00 -------CANFD1_TX
   * GP2_01 -------CANFD1_RX
   * GP2_12 -------CANFD2_TX
   * GP2_13 -------CANFD2_RX
   * GP2_14 -------CANFD3_TX
   * GP2_15 -------CANFD3_RX
   */
</t>
    </r>
    <r>
      <rPr>
        <sz val="11"/>
        <color theme="1"/>
        <rFont val="맑은 고딕"/>
        <family val="3"/>
        <charset val="129"/>
        <scheme val="minor"/>
      </rPr>
      <t xml:space="preserve">
	/* Set the GPSR2 register */
	PMMR2 = ~(PFC_GPSR2_RW | (BIT15|BIT14|BIT13|BIT12|BIT19|BIT17|BIT11|BIT10));
	regval = (volatile uint32 *)PFC_GPSR2_RW_ADD;
	*regval = (PFC_GPSR2_RW | (BIT15|BIT14|BIT13|BIT12|BIT19|BIT17|BIT11|BIT10));
  /* Set the IP0SR2 register */
  /*  IP0SR2[31:28]: CANFD6_TX: 0x1 */
  /*  IP0SR2[15:12]: CANFD5_RX: 0x1 */
  /*  IP0SR2[11:8]:  CANFD5_TX: 0x1 */
  /*  IP0SR2[7:4]:   CANFD1_RX: 0x1 */
  /*  IP0SR2[3:0]:   CANFD1_TX: 0x1 */
  PMMR2 = ~(PFC_IP0SR2_RW | BIT31_28_15_0);
  regval = (volatile uint32 *)PFC_IP0SR2_RW_ADD;
  *regval = (PFC_IP0SR2_RW | BIT31_28_15_0);</t>
    </r>
    <phoneticPr fontId="2" type="noConversion"/>
  </si>
  <si>
    <t>GPSR2에 (BIT15|BIT14|BIT13|BIT12|BIT19|BIT17|BIT11|BIT10) 설정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</si>
</sst>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82" formatCode="0_);[Red]\(0\)"/>
    <numFmt numFmtId="184" formatCode="0.00_);[Red]\(0.00\)"/>
    <numFmt numFmtId="185" formatCode="0.000_);[Red]\(0.000\)"/>
  </numFmts>
  <fonts count="6"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>
      <alignment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 applyAlignment="1">
      <alignment vertical="center"/>
    </xf>
    <xf numFmtId="0" fontId="0" fillId="0" borderId="0" xfId="0" applyAlignment="1">
      <alignment horizontal="left" vertical="center" wrapText="1"/>
    </xf>
    <xf numFmtId="0" fontId="1" fillId="0" borderId="1" xfId="0" applyFont="1" applyBorder="1">
      <alignment vertical="center"/>
    </xf>
    <xf numFmtId="0" fontId="3" fillId="0" borderId="1" xfId="0" applyFont="1" applyBorder="1">
      <alignment vertical="center"/>
    </xf>
    <xf numFmtId="0" fontId="1" fillId="0" borderId="0" xfId="0" applyFont="1">
      <alignment vertical="center"/>
    </xf>
    <xf numFmtId="0" fontId="3" fillId="0" borderId="2" xfId="0" applyFont="1" applyFill="1" applyBorder="1">
      <alignment vertical="center"/>
    </xf>
    <xf numFmtId="0" fontId="3" fillId="0" borderId="0" xfId="0" applyFont="1" applyFill="1" applyBorder="1">
      <alignment vertical="center"/>
    </xf>
    <xf numFmtId="0" fontId="3" fillId="0" borderId="1" xfId="0" applyFont="1" applyFill="1" applyBorder="1">
      <alignment vertical="center"/>
    </xf>
    <xf numFmtId="0" fontId="4" fillId="0" borderId="1" xfId="0" applyFont="1" applyFill="1" applyBorder="1">
      <alignment vertical="center"/>
    </xf>
    <xf numFmtId="0" fontId="0" fillId="0" borderId="1" xfId="0" applyFill="1" applyBorder="1">
      <alignment vertical="center"/>
    </xf>
    <xf numFmtId="0" fontId="0" fillId="0" borderId="0" xfId="0" applyBorder="1">
      <alignment vertical="center"/>
    </xf>
    <xf numFmtId="0" fontId="0" fillId="4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0" xfId="0" quotePrefix="1">
      <alignment vertical="center"/>
    </xf>
    <xf numFmtId="0" fontId="5" fillId="3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0" fontId="0" fillId="7" borderId="0" xfId="0" applyFill="1">
      <alignment vertical="center"/>
    </xf>
    <xf numFmtId="182" fontId="0" fillId="2" borderId="1" xfId="0" applyNumberFormat="1" applyFill="1" applyBorder="1">
      <alignment vertical="center"/>
    </xf>
    <xf numFmtId="185" fontId="0" fillId="0" borderId="1" xfId="0" applyNumberFormat="1" applyBorder="1">
      <alignment vertical="center"/>
    </xf>
    <xf numFmtId="182" fontId="0" fillId="0" borderId="1" xfId="0" applyNumberFormat="1" applyBorder="1">
      <alignment vertical="center"/>
    </xf>
    <xf numFmtId="9" fontId="0" fillId="0" borderId="1" xfId="0" applyNumberFormat="1" applyBorder="1">
      <alignment vertical="center"/>
    </xf>
    <xf numFmtId="182" fontId="0" fillId="7" borderId="1" xfId="0" applyNumberFormat="1" applyFill="1" applyBorder="1">
      <alignment vertical="center"/>
    </xf>
    <xf numFmtId="184" fontId="0" fillId="0" borderId="1" xfId="0" applyNumberFormat="1" applyBorder="1">
      <alignment vertical="center"/>
    </xf>
    <xf numFmtId="0" fontId="1" fillId="0" borderId="1" xfId="0" applyFont="1" applyBorder="1" applyAlignment="1">
      <alignment vertical="center" wrapText="1"/>
    </xf>
    <xf numFmtId="0" fontId="0" fillId="7" borderId="1" xfId="0" applyNumberFormat="1" applyFill="1" applyBorder="1">
      <alignment vertical="center"/>
    </xf>
    <xf numFmtId="9" fontId="0" fillId="2" borderId="1" xfId="0" applyNumberFormat="1" applyFill="1" applyBorder="1">
      <alignment vertical="center"/>
    </xf>
    <xf numFmtId="0" fontId="1" fillId="0" borderId="0" xfId="0" applyFont="1" applyFill="1" applyBorder="1">
      <alignment vertical="center"/>
    </xf>
    <xf numFmtId="0" fontId="4" fillId="0" borderId="1" xfId="0" applyFont="1" applyBorder="1">
      <alignment vertical="center"/>
    </xf>
    <xf numFmtId="0" fontId="4" fillId="0" borderId="0" xfId="0" applyFont="1">
      <alignment vertical="center"/>
    </xf>
    <xf numFmtId="0" fontId="4" fillId="0" borderId="2" xfId="0" applyFont="1" applyFill="1" applyBorder="1">
      <alignment vertical="center"/>
    </xf>
  </cellXfs>
  <cellStyles count="1">
    <cellStyle name="표준" xfId="0" builtinId="0"/>
  </cellStyles>
  <dxfs count="11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6.png"/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9.png"/><Relationship Id="rId2" Type="http://schemas.openxmlformats.org/officeDocument/2006/relationships/image" Target="../media/image8.png"/><Relationship Id="rId1" Type="http://schemas.openxmlformats.org/officeDocument/2006/relationships/image" Target="../media/image7.png"/><Relationship Id="rId5" Type="http://schemas.openxmlformats.org/officeDocument/2006/relationships/image" Target="../media/image11.png"/><Relationship Id="rId4" Type="http://schemas.openxmlformats.org/officeDocument/2006/relationships/image" Target="../media/image10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1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21</xdr:col>
      <xdr:colOff>95250</xdr:colOff>
      <xdr:row>50</xdr:row>
      <xdr:rowOff>104775</xdr:rowOff>
    </xdr:from>
    <xdr:to>
      <xdr:col>53</xdr:col>
      <xdr:colOff>189136</xdr:colOff>
      <xdr:row>79</xdr:row>
      <xdr:rowOff>18301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1AC12EBD-C7FA-F397-D9FC-D556D0E6FD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498300" y="10582275"/>
          <a:ext cx="10914286" cy="599047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800100</xdr:colOff>
      <xdr:row>14</xdr:row>
      <xdr:rowOff>0</xdr:rowOff>
    </xdr:from>
    <xdr:to>
      <xdr:col>18</xdr:col>
      <xdr:colOff>274878</xdr:colOff>
      <xdr:row>47</xdr:row>
      <xdr:rowOff>56278</xdr:rowOff>
    </xdr:to>
    <xdr:grpSp>
      <xdr:nvGrpSpPr>
        <xdr:cNvPr id="5" name="그룹 4">
          <a:extLst>
            <a:ext uri="{FF2B5EF4-FFF2-40B4-BE49-F238E27FC236}">
              <a16:creationId xmlns:a16="http://schemas.microsoft.com/office/drawing/2014/main" id="{7AE7F0C8-8DA0-E996-5350-AE14E072A982}"/>
            </a:ext>
          </a:extLst>
        </xdr:cNvPr>
        <xdr:cNvGrpSpPr/>
      </xdr:nvGrpSpPr>
      <xdr:grpSpPr>
        <a:xfrm>
          <a:off x="2171700" y="2933700"/>
          <a:ext cx="10780953" cy="6971428"/>
          <a:chOff x="2171700" y="2933700"/>
          <a:chExt cx="10780953" cy="6971428"/>
        </a:xfrm>
      </xdr:grpSpPr>
      <xdr:pic>
        <xdr:nvPicPr>
          <xdr:cNvPr id="2" name="그림 1">
            <a:extLst>
              <a:ext uri="{FF2B5EF4-FFF2-40B4-BE49-F238E27FC236}">
                <a16:creationId xmlns:a16="http://schemas.microsoft.com/office/drawing/2014/main" id="{5AAD3314-0B86-5127-7F3B-A42B595AD7B8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/>
          <a:stretch>
            <a:fillRect/>
          </a:stretch>
        </xdr:blipFill>
        <xdr:spPr>
          <a:xfrm>
            <a:off x="2181225" y="2933700"/>
            <a:ext cx="10771428" cy="6971428"/>
          </a:xfrm>
          <a:prstGeom prst="rect">
            <a:avLst/>
          </a:prstGeom>
        </xdr:spPr>
      </xdr:pic>
      <xdr:sp macro="" textlink="">
        <xdr:nvSpPr>
          <xdr:cNvPr id="3" name="직사각형 2">
            <a:extLst>
              <a:ext uri="{FF2B5EF4-FFF2-40B4-BE49-F238E27FC236}">
                <a16:creationId xmlns:a16="http://schemas.microsoft.com/office/drawing/2014/main" id="{BC568472-8499-F703-831A-88C0A3AA655C}"/>
              </a:ext>
            </a:extLst>
          </xdr:cNvPr>
          <xdr:cNvSpPr/>
        </xdr:nvSpPr>
        <xdr:spPr>
          <a:xfrm>
            <a:off x="2828925" y="7886700"/>
            <a:ext cx="3200400" cy="714375"/>
          </a:xfrm>
          <a:prstGeom prst="rect">
            <a:avLst/>
          </a:prstGeom>
          <a:noFill/>
          <a:ln w="57150">
            <a:solidFill>
              <a:srgbClr val="FF0000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ko-KR" altLang="en-US" sz="1100"/>
          </a:p>
        </xdr:txBody>
      </xdr:sp>
      <xdr:pic>
        <xdr:nvPicPr>
          <xdr:cNvPr id="4" name="그림 3">
            <a:extLst>
              <a:ext uri="{FF2B5EF4-FFF2-40B4-BE49-F238E27FC236}">
                <a16:creationId xmlns:a16="http://schemas.microsoft.com/office/drawing/2014/main" id="{D65517AB-629A-1ED8-2C2A-EC390144015C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/>
          <a:stretch>
            <a:fillRect/>
          </a:stretch>
        </xdr:blipFill>
        <xdr:spPr>
          <a:xfrm>
            <a:off x="2171700" y="8953500"/>
            <a:ext cx="5571429" cy="438095"/>
          </a:xfrm>
          <a:prstGeom prst="rect">
            <a:avLst/>
          </a:prstGeom>
          <a:ln w="57150">
            <a:solidFill>
              <a:srgbClr val="FF0000"/>
            </a:solidFill>
          </a:ln>
        </xdr:spPr>
      </xdr:pic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95250</xdr:colOff>
      <xdr:row>19</xdr:row>
      <xdr:rowOff>57150</xdr:rowOff>
    </xdr:from>
    <xdr:to>
      <xdr:col>6</xdr:col>
      <xdr:colOff>722976</xdr:colOff>
      <xdr:row>23</xdr:row>
      <xdr:rowOff>76093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50998D0E-C073-4659-9CF4-6164F9856A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81050" y="3829050"/>
          <a:ext cx="7390476" cy="857143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3</xdr:col>
      <xdr:colOff>399637</xdr:colOff>
      <xdr:row>15</xdr:row>
      <xdr:rowOff>113893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C18F6ED4-B090-4CBC-B82C-29808C28A0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85800" y="419100"/>
          <a:ext cx="3304762" cy="3257143"/>
        </a:xfrm>
        <a:prstGeom prst="rect">
          <a:avLst/>
        </a:prstGeom>
      </xdr:spPr>
    </xdr:pic>
    <xdr:clientData/>
  </xdr:twoCellAnchor>
  <xdr:twoCellAnchor>
    <xdr:from>
      <xdr:col>1</xdr:col>
      <xdr:colOff>104775</xdr:colOff>
      <xdr:row>2</xdr:row>
      <xdr:rowOff>57150</xdr:rowOff>
    </xdr:from>
    <xdr:to>
      <xdr:col>3</xdr:col>
      <xdr:colOff>180975</xdr:colOff>
      <xdr:row>3</xdr:row>
      <xdr:rowOff>200025</xdr:rowOff>
    </xdr:to>
    <xdr:sp macro="" textlink="">
      <xdr:nvSpPr>
        <xdr:cNvPr id="11" name="직사각형 10">
          <a:extLst>
            <a:ext uri="{FF2B5EF4-FFF2-40B4-BE49-F238E27FC236}">
              <a16:creationId xmlns:a16="http://schemas.microsoft.com/office/drawing/2014/main" id="{7272998D-3B95-DDBB-1E0F-D51F5EB25010}"/>
            </a:ext>
          </a:extLst>
        </xdr:cNvPr>
        <xdr:cNvSpPr/>
      </xdr:nvSpPr>
      <xdr:spPr>
        <a:xfrm>
          <a:off x="790575" y="476250"/>
          <a:ext cx="2981325" cy="352425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 editAs="oneCell">
    <xdr:from>
      <xdr:col>13</xdr:col>
      <xdr:colOff>0</xdr:colOff>
      <xdr:row>1</xdr:row>
      <xdr:rowOff>38100</xdr:rowOff>
    </xdr:from>
    <xdr:to>
      <xdr:col>22</xdr:col>
      <xdr:colOff>561133</xdr:colOff>
      <xdr:row>32</xdr:row>
      <xdr:rowOff>208664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1DC89F13-A1CB-CA81-2924-93980DEA70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2039600" y="247650"/>
          <a:ext cx="6733333" cy="708571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8</xdr:row>
      <xdr:rowOff>0</xdr:rowOff>
    </xdr:from>
    <xdr:to>
      <xdr:col>3</xdr:col>
      <xdr:colOff>3412531</xdr:colOff>
      <xdr:row>31</xdr:row>
      <xdr:rowOff>83981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A183950E-9B64-4439-A517-DE290783B7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83559" y="4639235"/>
          <a:ext cx="6247619" cy="4980952"/>
        </a:xfrm>
        <a:prstGeom prst="rect">
          <a:avLst/>
        </a:prstGeom>
      </xdr:spPr>
    </xdr:pic>
    <xdr:clientData/>
  </xdr:twoCellAnchor>
  <xdr:twoCellAnchor editAs="oneCell">
    <xdr:from>
      <xdr:col>3</xdr:col>
      <xdr:colOff>4022912</xdr:colOff>
      <xdr:row>8</xdr:row>
      <xdr:rowOff>0</xdr:rowOff>
    </xdr:from>
    <xdr:to>
      <xdr:col>4</xdr:col>
      <xdr:colOff>3799929</xdr:colOff>
      <xdr:row>29</xdr:row>
      <xdr:rowOff>147901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151AB923-2527-4427-B659-EA69226273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541559" y="4639235"/>
          <a:ext cx="4371429" cy="4619048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6</xdr:col>
      <xdr:colOff>1522244</xdr:colOff>
      <xdr:row>28</xdr:row>
      <xdr:rowOff>147901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C61767AE-790D-422A-A7FB-DD88D33208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1934265" y="4426324"/>
          <a:ext cx="5085714" cy="4619048"/>
        </a:xfrm>
        <a:prstGeom prst="rect">
          <a:avLst/>
        </a:prstGeom>
      </xdr:spPr>
    </xdr:pic>
    <xdr:clientData/>
  </xdr:twoCellAnchor>
  <xdr:twoCellAnchor editAs="oneCell">
    <xdr:from>
      <xdr:col>6</xdr:col>
      <xdr:colOff>1922930</xdr:colOff>
      <xdr:row>7</xdr:row>
      <xdr:rowOff>0</xdr:rowOff>
    </xdr:from>
    <xdr:to>
      <xdr:col>11</xdr:col>
      <xdr:colOff>507101</xdr:colOff>
      <xdr:row>26</xdr:row>
      <xdr:rowOff>211820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821F0615-8DE9-4F74-9E4B-C3502EA48E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7420665" y="4426324"/>
          <a:ext cx="4209524" cy="4257143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33</xdr:row>
      <xdr:rowOff>0</xdr:rowOff>
    </xdr:from>
    <xdr:to>
      <xdr:col>3</xdr:col>
      <xdr:colOff>4098245</xdr:colOff>
      <xdr:row>60</xdr:row>
      <xdr:rowOff>184715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6CF9999C-A631-4E83-AC77-1CF3654F88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683559" y="9962029"/>
          <a:ext cx="6933333" cy="5933333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21</xdr:col>
      <xdr:colOff>95250</xdr:colOff>
      <xdr:row>50</xdr:row>
      <xdr:rowOff>104775</xdr:rowOff>
    </xdr:from>
    <xdr:to>
      <xdr:col>53</xdr:col>
      <xdr:colOff>189136</xdr:colOff>
      <xdr:row>79</xdr:row>
      <xdr:rowOff>18301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D93708F4-0DD1-485E-A036-90A7E4E5BD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498300" y="10582275"/>
          <a:ext cx="10914286" cy="5990476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25</xdr:row>
      <xdr:rowOff>0</xdr:rowOff>
    </xdr:from>
    <xdr:to>
      <xdr:col>5</xdr:col>
      <xdr:colOff>285408</xdr:colOff>
      <xdr:row>34</xdr:row>
      <xdr:rowOff>161669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2F6691CE-4921-438B-B760-2A53F2AF15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295650" y="5238750"/>
          <a:ext cx="2733333" cy="2047619"/>
        </a:xfrm>
        <a:prstGeom prst="rect">
          <a:avLst/>
        </a:prstGeom>
        <a:ln>
          <a:solidFill>
            <a:srgbClr val="FF0000"/>
          </a:solidFill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AD5AD8-018C-44E2-B8C8-AFCFD5E3FF33}">
  <dimension ref="B2:G181"/>
  <sheetViews>
    <sheetView workbookViewId="0"/>
  </sheetViews>
  <sheetFormatPr defaultRowHeight="16.5"/>
  <cols>
    <col min="2" max="2" width="20.25" bestFit="1" customWidth="1"/>
    <col min="3" max="3" width="20.25" customWidth="1"/>
    <col min="4" max="4" width="14.75" bestFit="1" customWidth="1"/>
    <col min="5" max="5" width="18.75" bestFit="1" customWidth="1"/>
    <col min="6" max="6" width="13.375" bestFit="1" customWidth="1"/>
    <col min="7" max="7" width="29.625" bestFit="1" customWidth="1"/>
  </cols>
  <sheetData>
    <row r="2" spans="2:7">
      <c r="B2" s="9" t="s">
        <v>41</v>
      </c>
      <c r="C2" s="9"/>
      <c r="D2" s="10" t="s">
        <v>43</v>
      </c>
      <c r="E2" s="10" t="s">
        <v>44</v>
      </c>
      <c r="F2" s="10" t="s">
        <v>45</v>
      </c>
      <c r="G2" s="10" t="s">
        <v>46</v>
      </c>
    </row>
    <row r="3" spans="2:7" ht="16.5" customHeight="1">
      <c r="B3" s="7" t="s">
        <v>42</v>
      </c>
      <c r="C3" s="7" t="s">
        <v>102</v>
      </c>
      <c r="D3" s="6" t="s">
        <v>47</v>
      </c>
      <c r="E3" s="2" t="s">
        <v>48</v>
      </c>
      <c r="F3" s="2" t="s">
        <v>48</v>
      </c>
      <c r="G3" s="2" t="s">
        <v>49</v>
      </c>
    </row>
    <row r="4" spans="2:7">
      <c r="B4" s="7"/>
      <c r="C4" s="7"/>
      <c r="D4" s="6"/>
      <c r="E4" s="2" t="s">
        <v>50</v>
      </c>
      <c r="F4" s="2" t="s">
        <v>50</v>
      </c>
      <c r="G4" s="2" t="s">
        <v>51</v>
      </c>
    </row>
    <row r="5" spans="2:7">
      <c r="B5" s="7"/>
      <c r="C5" s="7"/>
      <c r="D5" s="6"/>
      <c r="E5" s="2" t="s">
        <v>52</v>
      </c>
      <c r="F5" s="2" t="s">
        <v>52</v>
      </c>
      <c r="G5" s="2" t="s">
        <v>53</v>
      </c>
    </row>
    <row r="6" spans="2:7">
      <c r="B6" s="7"/>
      <c r="C6" s="7"/>
      <c r="D6" s="6"/>
      <c r="E6" s="2" t="s">
        <v>86</v>
      </c>
      <c r="F6" s="2" t="s">
        <v>54</v>
      </c>
      <c r="G6" s="2" t="s">
        <v>55</v>
      </c>
    </row>
    <row r="7" spans="2:7">
      <c r="B7" s="7"/>
      <c r="C7" s="7"/>
      <c r="D7" s="6"/>
      <c r="E7" s="2" t="s">
        <v>87</v>
      </c>
      <c r="F7" s="2" t="s">
        <v>56</v>
      </c>
      <c r="G7" s="2" t="s">
        <v>57</v>
      </c>
    </row>
    <row r="8" spans="2:7">
      <c r="B8" s="7"/>
      <c r="C8" s="7"/>
      <c r="D8" s="6"/>
      <c r="E8" s="2" t="s">
        <v>88</v>
      </c>
      <c r="F8" s="2" t="s">
        <v>58</v>
      </c>
      <c r="G8" s="2" t="s">
        <v>59</v>
      </c>
    </row>
    <row r="9" spans="2:7">
      <c r="B9" s="7"/>
      <c r="C9" s="7"/>
      <c r="D9" s="6"/>
      <c r="E9" s="2" t="s">
        <v>89</v>
      </c>
      <c r="F9" s="2" t="s">
        <v>60</v>
      </c>
      <c r="G9" s="2" t="s">
        <v>61</v>
      </c>
    </row>
    <row r="10" spans="2:7">
      <c r="B10" s="7"/>
      <c r="C10" s="7"/>
      <c r="D10" s="6"/>
      <c r="E10" s="2" t="s">
        <v>90</v>
      </c>
      <c r="F10" s="2" t="s">
        <v>62</v>
      </c>
      <c r="G10" s="2" t="s">
        <v>63</v>
      </c>
    </row>
    <row r="11" spans="2:7">
      <c r="B11" s="7"/>
      <c r="C11" s="7"/>
      <c r="D11" s="6"/>
      <c r="E11" s="2" t="s">
        <v>91</v>
      </c>
      <c r="F11" s="2" t="s">
        <v>64</v>
      </c>
      <c r="G11" s="2" t="s">
        <v>65</v>
      </c>
    </row>
    <row r="12" spans="2:7">
      <c r="B12" s="7"/>
      <c r="C12" s="7"/>
      <c r="D12" s="6"/>
      <c r="E12" s="2" t="s">
        <v>92</v>
      </c>
      <c r="F12" s="2" t="s">
        <v>66</v>
      </c>
      <c r="G12" s="2" t="s">
        <v>67</v>
      </c>
    </row>
    <row r="13" spans="2:7">
      <c r="B13" s="7"/>
      <c r="C13" s="7"/>
      <c r="D13" s="6"/>
      <c r="E13" s="2" t="s">
        <v>93</v>
      </c>
      <c r="F13" s="2" t="s">
        <v>68</v>
      </c>
      <c r="G13" s="2" t="s">
        <v>69</v>
      </c>
    </row>
    <row r="14" spans="2:7">
      <c r="B14" s="7"/>
      <c r="C14" s="7"/>
      <c r="D14" s="6"/>
      <c r="E14" s="2" t="s">
        <v>94</v>
      </c>
      <c r="F14" s="2" t="s">
        <v>70</v>
      </c>
      <c r="G14" s="2" t="s">
        <v>71</v>
      </c>
    </row>
    <row r="15" spans="2:7">
      <c r="B15" s="7"/>
      <c r="C15" s="7"/>
      <c r="D15" s="6"/>
      <c r="E15" s="2" t="s">
        <v>95</v>
      </c>
      <c r="F15" s="2" t="s">
        <v>72</v>
      </c>
      <c r="G15" s="2" t="s">
        <v>73</v>
      </c>
    </row>
    <row r="16" spans="2:7">
      <c r="B16" s="7"/>
      <c r="C16" s="7"/>
      <c r="D16" s="6"/>
      <c r="E16" s="2" t="s">
        <v>96</v>
      </c>
      <c r="F16" s="2" t="s">
        <v>74</v>
      </c>
      <c r="G16" s="2" t="s">
        <v>75</v>
      </c>
    </row>
    <row r="17" spans="2:7">
      <c r="B17" s="7"/>
      <c r="C17" s="7"/>
      <c r="D17" s="6"/>
      <c r="E17" s="2" t="s">
        <v>97</v>
      </c>
      <c r="F17" s="2" t="s">
        <v>76</v>
      </c>
      <c r="G17" s="2" t="s">
        <v>77</v>
      </c>
    </row>
    <row r="18" spans="2:7">
      <c r="B18" s="7"/>
      <c r="C18" s="7"/>
      <c r="D18" s="6"/>
      <c r="E18" s="2" t="s">
        <v>98</v>
      </c>
      <c r="F18" s="2" t="s">
        <v>78</v>
      </c>
      <c r="G18" s="2" t="s">
        <v>79</v>
      </c>
    </row>
    <row r="19" spans="2:7">
      <c r="B19" s="7"/>
      <c r="C19" s="7"/>
      <c r="D19" s="6"/>
      <c r="E19" s="2" t="s">
        <v>99</v>
      </c>
      <c r="F19" s="2" t="s">
        <v>80</v>
      </c>
      <c r="G19" s="2" t="s">
        <v>81</v>
      </c>
    </row>
    <row r="20" spans="2:7">
      <c r="B20" s="7"/>
      <c r="C20" s="7"/>
      <c r="D20" s="6"/>
      <c r="E20" s="2" t="s">
        <v>100</v>
      </c>
      <c r="F20" s="2" t="s">
        <v>82</v>
      </c>
      <c r="G20" s="2" t="s">
        <v>83</v>
      </c>
    </row>
    <row r="21" spans="2:7">
      <c r="B21" s="7"/>
      <c r="C21" s="7"/>
      <c r="D21" s="6"/>
      <c r="E21" s="2" t="s">
        <v>101</v>
      </c>
      <c r="F21" s="2" t="s">
        <v>84</v>
      </c>
      <c r="G21" s="2" t="s">
        <v>85</v>
      </c>
    </row>
    <row r="22" spans="2:7" ht="16.5" customHeight="1">
      <c r="B22" s="7"/>
      <c r="C22" s="7" t="s">
        <v>590</v>
      </c>
      <c r="D22" s="6" t="s">
        <v>180</v>
      </c>
      <c r="E22" s="2" t="s">
        <v>129</v>
      </c>
      <c r="F22" s="2" t="s">
        <v>155</v>
      </c>
      <c r="G22" s="2" t="s">
        <v>103</v>
      </c>
    </row>
    <row r="23" spans="2:7">
      <c r="B23" s="7"/>
      <c r="C23" s="7"/>
      <c r="D23" s="6"/>
      <c r="E23" s="2" t="s">
        <v>130</v>
      </c>
      <c r="F23" s="2" t="s">
        <v>156</v>
      </c>
      <c r="G23" s="2" t="s">
        <v>104</v>
      </c>
    </row>
    <row r="24" spans="2:7">
      <c r="B24" s="7"/>
      <c r="C24" s="7"/>
      <c r="D24" s="6"/>
      <c r="E24" s="2" t="s">
        <v>131</v>
      </c>
      <c r="F24" s="2" t="s">
        <v>157</v>
      </c>
      <c r="G24" s="2" t="s">
        <v>105</v>
      </c>
    </row>
    <row r="25" spans="2:7">
      <c r="B25" s="7"/>
      <c r="C25" s="7"/>
      <c r="D25" s="6"/>
      <c r="E25" s="2" t="s">
        <v>132</v>
      </c>
      <c r="F25" s="2" t="s">
        <v>158</v>
      </c>
      <c r="G25" s="2" t="s">
        <v>106</v>
      </c>
    </row>
    <row r="26" spans="2:7">
      <c r="B26" s="7"/>
      <c r="C26" s="7"/>
      <c r="D26" s="6"/>
      <c r="E26" s="2" t="s">
        <v>133</v>
      </c>
      <c r="F26" s="2" t="s">
        <v>159</v>
      </c>
      <c r="G26" s="2" t="s">
        <v>107</v>
      </c>
    </row>
    <row r="27" spans="2:7">
      <c r="B27" s="7"/>
      <c r="C27" s="7"/>
      <c r="D27" s="6"/>
      <c r="E27" s="2" t="s">
        <v>134</v>
      </c>
      <c r="F27" s="2" t="s">
        <v>160</v>
      </c>
      <c r="G27" s="2" t="s">
        <v>108</v>
      </c>
    </row>
    <row r="28" spans="2:7">
      <c r="B28" s="7"/>
      <c r="C28" s="7"/>
      <c r="D28" s="6"/>
      <c r="E28" s="2" t="s">
        <v>135</v>
      </c>
      <c r="F28" s="2" t="s">
        <v>161</v>
      </c>
      <c r="G28" s="2" t="s">
        <v>109</v>
      </c>
    </row>
    <row r="29" spans="2:7">
      <c r="B29" s="7"/>
      <c r="C29" s="7"/>
      <c r="D29" s="6"/>
      <c r="E29" s="2" t="s">
        <v>136</v>
      </c>
      <c r="F29" s="2" t="s">
        <v>162</v>
      </c>
      <c r="G29" s="2" t="s">
        <v>110</v>
      </c>
    </row>
    <row r="30" spans="2:7">
      <c r="B30" s="7"/>
      <c r="C30" s="7"/>
      <c r="D30" s="6"/>
      <c r="E30" s="2" t="s">
        <v>137</v>
      </c>
      <c r="F30" s="2" t="s">
        <v>163</v>
      </c>
      <c r="G30" s="2" t="s">
        <v>111</v>
      </c>
    </row>
    <row r="31" spans="2:7">
      <c r="B31" s="7"/>
      <c r="C31" s="7"/>
      <c r="D31" s="6"/>
      <c r="E31" s="2" t="s">
        <v>138</v>
      </c>
      <c r="F31" s="2" t="s">
        <v>164</v>
      </c>
      <c r="G31" s="2" t="s">
        <v>112</v>
      </c>
    </row>
    <row r="32" spans="2:7">
      <c r="B32" s="7"/>
      <c r="C32" s="7"/>
      <c r="D32" s="6"/>
      <c r="E32" s="2" t="s">
        <v>139</v>
      </c>
      <c r="F32" s="2" t="s">
        <v>165</v>
      </c>
      <c r="G32" s="2" t="s">
        <v>113</v>
      </c>
    </row>
    <row r="33" spans="2:7">
      <c r="B33" s="7"/>
      <c r="C33" s="7"/>
      <c r="D33" s="6"/>
      <c r="E33" s="2" t="s">
        <v>140</v>
      </c>
      <c r="F33" s="2" t="s">
        <v>166</v>
      </c>
      <c r="G33" s="2" t="s">
        <v>114</v>
      </c>
    </row>
    <row r="34" spans="2:7">
      <c r="B34" s="7"/>
      <c r="C34" s="7"/>
      <c r="D34" s="6"/>
      <c r="E34" s="2" t="s">
        <v>141</v>
      </c>
      <c r="F34" s="2" t="s">
        <v>167</v>
      </c>
      <c r="G34" s="2" t="s">
        <v>115</v>
      </c>
    </row>
    <row r="35" spans="2:7">
      <c r="B35" s="7"/>
      <c r="C35" s="7"/>
      <c r="D35" s="6"/>
      <c r="E35" s="2" t="s">
        <v>142</v>
      </c>
      <c r="F35" s="2" t="s">
        <v>168</v>
      </c>
      <c r="G35" s="2" t="s">
        <v>116</v>
      </c>
    </row>
    <row r="36" spans="2:7">
      <c r="B36" s="7"/>
      <c r="C36" s="7"/>
      <c r="D36" s="6"/>
      <c r="E36" s="2" t="s">
        <v>143</v>
      </c>
      <c r="F36" s="2" t="s">
        <v>169</v>
      </c>
      <c r="G36" s="2" t="s">
        <v>117</v>
      </c>
    </row>
    <row r="37" spans="2:7">
      <c r="B37" s="7"/>
      <c r="C37" s="7"/>
      <c r="D37" s="6"/>
      <c r="E37" s="2" t="s">
        <v>144</v>
      </c>
      <c r="F37" s="2" t="s">
        <v>170</v>
      </c>
      <c r="G37" s="2" t="s">
        <v>118</v>
      </c>
    </row>
    <row r="38" spans="2:7">
      <c r="B38" s="7"/>
      <c r="C38" s="7"/>
      <c r="D38" s="6"/>
      <c r="E38" s="2" t="s">
        <v>145</v>
      </c>
      <c r="F38" s="2" t="s">
        <v>171</v>
      </c>
      <c r="G38" s="2" t="s">
        <v>119</v>
      </c>
    </row>
    <row r="39" spans="2:7">
      <c r="B39" s="7"/>
      <c r="C39" s="7"/>
      <c r="D39" s="6"/>
      <c r="E39" s="2" t="s">
        <v>146</v>
      </c>
      <c r="F39" s="2" t="s">
        <v>172</v>
      </c>
      <c r="G39" s="2" t="s">
        <v>120</v>
      </c>
    </row>
    <row r="40" spans="2:7">
      <c r="B40" s="7"/>
      <c r="C40" s="7"/>
      <c r="D40" s="6"/>
      <c r="E40" s="2" t="s">
        <v>147</v>
      </c>
      <c r="F40" s="2" t="s">
        <v>173</v>
      </c>
      <c r="G40" s="2" t="s">
        <v>121</v>
      </c>
    </row>
    <row r="41" spans="2:7">
      <c r="B41" s="7"/>
      <c r="C41" s="7"/>
      <c r="D41" s="6"/>
      <c r="E41" s="2" t="s">
        <v>148</v>
      </c>
      <c r="F41" s="2" t="s">
        <v>174</v>
      </c>
      <c r="G41" s="2" t="s">
        <v>122</v>
      </c>
    </row>
    <row r="42" spans="2:7">
      <c r="B42" s="7"/>
      <c r="C42" s="7"/>
      <c r="D42" s="6"/>
      <c r="E42" s="2" t="s">
        <v>149</v>
      </c>
      <c r="F42" s="2" t="s">
        <v>175</v>
      </c>
      <c r="G42" s="2" t="s">
        <v>123</v>
      </c>
    </row>
    <row r="43" spans="2:7">
      <c r="B43" s="7"/>
      <c r="C43" s="7"/>
      <c r="D43" s="6"/>
      <c r="E43" s="2" t="s">
        <v>150</v>
      </c>
      <c r="F43" s="2" t="s">
        <v>176</v>
      </c>
      <c r="G43" s="2" t="s">
        <v>124</v>
      </c>
    </row>
    <row r="44" spans="2:7">
      <c r="B44" s="7"/>
      <c r="C44" s="7"/>
      <c r="D44" s="6"/>
      <c r="E44" s="2" t="s">
        <v>151</v>
      </c>
      <c r="F44" s="2" t="s">
        <v>177</v>
      </c>
      <c r="G44" s="2" t="s">
        <v>125</v>
      </c>
    </row>
    <row r="45" spans="2:7">
      <c r="B45" s="7"/>
      <c r="C45" s="7"/>
      <c r="D45" s="6"/>
      <c r="E45" s="2" t="s">
        <v>152</v>
      </c>
      <c r="F45" s="2" t="s">
        <v>152</v>
      </c>
      <c r="G45" s="2" t="s">
        <v>126</v>
      </c>
    </row>
    <row r="46" spans="2:7">
      <c r="B46" s="7"/>
      <c r="C46" s="7"/>
      <c r="D46" s="6"/>
      <c r="E46" s="2" t="s">
        <v>153</v>
      </c>
      <c r="F46" s="2" t="s">
        <v>178</v>
      </c>
      <c r="G46" s="2" t="s">
        <v>127</v>
      </c>
    </row>
    <row r="47" spans="2:7">
      <c r="B47" s="7"/>
      <c r="C47" s="7"/>
      <c r="D47" s="6"/>
      <c r="E47" s="2" t="s">
        <v>154</v>
      </c>
      <c r="F47" s="2" t="s">
        <v>179</v>
      </c>
      <c r="G47" s="2" t="s">
        <v>128</v>
      </c>
    </row>
    <row r="48" spans="2:7">
      <c r="B48" s="7"/>
      <c r="C48" s="7"/>
      <c r="D48" s="6"/>
      <c r="E48" s="2" t="s">
        <v>181</v>
      </c>
      <c r="F48" s="2" t="s">
        <v>185</v>
      </c>
      <c r="G48" s="2" t="s">
        <v>186</v>
      </c>
    </row>
    <row r="49" spans="2:7">
      <c r="B49" s="7"/>
      <c r="C49" s="7"/>
      <c r="D49" s="6"/>
      <c r="E49" s="2" t="s">
        <v>182</v>
      </c>
      <c r="F49" s="2" t="s">
        <v>187</v>
      </c>
      <c r="G49" s="2" t="s">
        <v>188</v>
      </c>
    </row>
    <row r="50" spans="2:7">
      <c r="B50" s="7"/>
      <c r="C50" s="7"/>
      <c r="D50" s="6"/>
      <c r="E50" s="2" t="s">
        <v>183</v>
      </c>
      <c r="F50" s="2" t="s">
        <v>189</v>
      </c>
      <c r="G50" s="2" t="s">
        <v>190</v>
      </c>
    </row>
    <row r="51" spans="2:7">
      <c r="B51" s="7"/>
      <c r="C51" s="7"/>
      <c r="D51" s="6"/>
      <c r="E51" s="2" t="s">
        <v>184</v>
      </c>
      <c r="F51" s="2" t="s">
        <v>191</v>
      </c>
      <c r="G51" s="2" t="s">
        <v>192</v>
      </c>
    </row>
    <row r="52" spans="2:7" ht="16.5" customHeight="1">
      <c r="B52" s="7"/>
      <c r="C52" s="7" t="s">
        <v>591</v>
      </c>
      <c r="D52" s="6" t="s">
        <v>211</v>
      </c>
      <c r="E52" s="2" t="s">
        <v>193</v>
      </c>
      <c r="F52" s="2" t="s">
        <v>212</v>
      </c>
      <c r="G52" s="2" t="s">
        <v>213</v>
      </c>
    </row>
    <row r="53" spans="2:7">
      <c r="B53" s="7"/>
      <c r="C53" s="7"/>
      <c r="D53" s="6"/>
      <c r="E53" s="2" t="s">
        <v>194</v>
      </c>
      <c r="F53" s="2" t="s">
        <v>214</v>
      </c>
      <c r="G53" s="2" t="s">
        <v>215</v>
      </c>
    </row>
    <row r="54" spans="2:7">
      <c r="B54" s="7"/>
      <c r="C54" s="7"/>
      <c r="D54" s="6"/>
      <c r="E54" s="2" t="s">
        <v>195</v>
      </c>
      <c r="F54" s="2" t="s">
        <v>216</v>
      </c>
      <c r="G54" s="2" t="s">
        <v>217</v>
      </c>
    </row>
    <row r="55" spans="2:7">
      <c r="B55" s="7"/>
      <c r="C55" s="7"/>
      <c r="D55" s="6"/>
      <c r="E55" s="2" t="s">
        <v>196</v>
      </c>
      <c r="F55" s="2" t="s">
        <v>218</v>
      </c>
      <c r="G55" s="2" t="s">
        <v>219</v>
      </c>
    </row>
    <row r="56" spans="2:7">
      <c r="B56" s="7"/>
      <c r="C56" s="7"/>
      <c r="D56" s="6"/>
      <c r="E56" s="2" t="s">
        <v>197</v>
      </c>
      <c r="F56" s="2" t="s">
        <v>220</v>
      </c>
      <c r="G56" s="2" t="s">
        <v>221</v>
      </c>
    </row>
    <row r="57" spans="2:7">
      <c r="B57" s="7"/>
      <c r="C57" s="7"/>
      <c r="D57" s="6"/>
      <c r="E57" s="2" t="s">
        <v>198</v>
      </c>
      <c r="F57" s="2" t="s">
        <v>222</v>
      </c>
      <c r="G57" s="2" t="s">
        <v>223</v>
      </c>
    </row>
    <row r="58" spans="2:7">
      <c r="B58" s="7"/>
      <c r="C58" s="7"/>
      <c r="D58" s="6"/>
      <c r="E58" s="2" t="s">
        <v>199</v>
      </c>
      <c r="F58" s="2" t="s">
        <v>224</v>
      </c>
      <c r="G58" s="2" t="s">
        <v>225</v>
      </c>
    </row>
    <row r="59" spans="2:7">
      <c r="B59" s="7"/>
      <c r="C59" s="7"/>
      <c r="D59" s="6"/>
      <c r="E59" s="2" t="s">
        <v>200</v>
      </c>
      <c r="F59" s="2" t="s">
        <v>226</v>
      </c>
      <c r="G59" s="2" t="s">
        <v>227</v>
      </c>
    </row>
    <row r="60" spans="2:7">
      <c r="B60" s="7"/>
      <c r="C60" s="7"/>
      <c r="D60" s="6"/>
      <c r="E60" s="2" t="s">
        <v>201</v>
      </c>
      <c r="F60" s="2" t="s">
        <v>228</v>
      </c>
      <c r="G60" s="2" t="s">
        <v>229</v>
      </c>
    </row>
    <row r="61" spans="2:7">
      <c r="B61" s="7"/>
      <c r="C61" s="7"/>
      <c r="D61" s="6"/>
      <c r="E61" s="2" t="s">
        <v>202</v>
      </c>
      <c r="F61" s="2" t="s">
        <v>230</v>
      </c>
      <c r="G61" s="2" t="s">
        <v>231</v>
      </c>
    </row>
    <row r="62" spans="2:7">
      <c r="B62" s="7"/>
      <c r="C62" s="7"/>
      <c r="D62" s="6"/>
      <c r="E62" s="2" t="s">
        <v>203</v>
      </c>
      <c r="F62" s="2" t="s">
        <v>232</v>
      </c>
      <c r="G62" s="2" t="s">
        <v>233</v>
      </c>
    </row>
    <row r="63" spans="2:7">
      <c r="B63" s="7"/>
      <c r="C63" s="7"/>
      <c r="D63" s="6"/>
      <c r="E63" s="2" t="s">
        <v>204</v>
      </c>
      <c r="F63" s="2" t="s">
        <v>234</v>
      </c>
      <c r="G63" s="2" t="s">
        <v>235</v>
      </c>
    </row>
    <row r="64" spans="2:7">
      <c r="B64" s="7"/>
      <c r="C64" s="7"/>
      <c r="D64" s="6"/>
      <c r="E64" s="2" t="s">
        <v>205</v>
      </c>
      <c r="F64" s="2" t="s">
        <v>236</v>
      </c>
      <c r="G64" s="2" t="s">
        <v>237</v>
      </c>
    </row>
    <row r="65" spans="2:7">
      <c r="B65" s="7"/>
      <c r="C65" s="7"/>
      <c r="D65" s="6"/>
      <c r="E65" s="2" t="s">
        <v>206</v>
      </c>
      <c r="F65" s="2" t="s">
        <v>238</v>
      </c>
      <c r="G65" s="2" t="s">
        <v>239</v>
      </c>
    </row>
    <row r="66" spans="2:7">
      <c r="B66" s="7"/>
      <c r="C66" s="7"/>
      <c r="D66" s="6"/>
      <c r="E66" s="2" t="s">
        <v>207</v>
      </c>
      <c r="F66" s="2" t="s">
        <v>240</v>
      </c>
      <c r="G66" s="2" t="s">
        <v>241</v>
      </c>
    </row>
    <row r="67" spans="2:7">
      <c r="B67" s="7"/>
      <c r="C67" s="7"/>
      <c r="D67" s="6"/>
      <c r="E67" s="2" t="s">
        <v>208</v>
      </c>
      <c r="F67" s="2" t="s">
        <v>242</v>
      </c>
      <c r="G67" s="2" t="s">
        <v>243</v>
      </c>
    </row>
    <row r="68" spans="2:7">
      <c r="B68" s="7"/>
      <c r="C68" s="7"/>
      <c r="D68" s="6"/>
      <c r="E68" s="2" t="s">
        <v>209</v>
      </c>
      <c r="F68" s="2" t="s">
        <v>244</v>
      </c>
      <c r="G68" s="2" t="s">
        <v>245</v>
      </c>
    </row>
    <row r="69" spans="2:7">
      <c r="B69" s="7"/>
      <c r="C69" s="7"/>
      <c r="D69" s="6"/>
      <c r="E69" s="2" t="s">
        <v>210</v>
      </c>
      <c r="F69" s="2" t="s">
        <v>247</v>
      </c>
      <c r="G69" s="2" t="s">
        <v>248</v>
      </c>
    </row>
    <row r="70" spans="2:7" ht="16.5" customHeight="1">
      <c r="B70" s="7"/>
      <c r="C70" s="7" t="s">
        <v>592</v>
      </c>
      <c r="D70" s="6" t="s">
        <v>276</v>
      </c>
      <c r="E70" s="2" t="s">
        <v>249</v>
      </c>
      <c r="F70" s="2" t="s">
        <v>280</v>
      </c>
      <c r="G70" s="2" t="s">
        <v>281</v>
      </c>
    </row>
    <row r="71" spans="2:7">
      <c r="B71" s="7"/>
      <c r="C71" s="7"/>
      <c r="D71" s="6"/>
      <c r="E71" s="2" t="s">
        <v>250</v>
      </c>
      <c r="F71" s="2" t="s">
        <v>282</v>
      </c>
      <c r="G71" s="2" t="s">
        <v>283</v>
      </c>
    </row>
    <row r="72" spans="2:7">
      <c r="B72" s="7"/>
      <c r="C72" s="7"/>
      <c r="D72" s="6"/>
      <c r="E72" s="2" t="s">
        <v>251</v>
      </c>
      <c r="F72" s="2" t="s">
        <v>284</v>
      </c>
      <c r="G72" s="2" t="s">
        <v>285</v>
      </c>
    </row>
    <row r="73" spans="2:7">
      <c r="B73" s="7"/>
      <c r="C73" s="7"/>
      <c r="D73" s="6"/>
      <c r="E73" s="2" t="s">
        <v>252</v>
      </c>
      <c r="F73" s="2" t="s">
        <v>286</v>
      </c>
      <c r="G73" s="2" t="s">
        <v>287</v>
      </c>
    </row>
    <row r="74" spans="2:7">
      <c r="B74" s="7"/>
      <c r="C74" s="7"/>
      <c r="D74" s="6"/>
      <c r="E74" s="2" t="s">
        <v>253</v>
      </c>
      <c r="F74" s="2" t="s">
        <v>288</v>
      </c>
      <c r="G74" s="2" t="s">
        <v>289</v>
      </c>
    </row>
    <row r="75" spans="2:7">
      <c r="B75" s="7"/>
      <c r="C75" s="7"/>
      <c r="D75" s="6"/>
      <c r="E75" s="2" t="s">
        <v>254</v>
      </c>
      <c r="F75" s="2" t="s">
        <v>290</v>
      </c>
      <c r="G75" s="2" t="s">
        <v>291</v>
      </c>
    </row>
    <row r="76" spans="2:7">
      <c r="B76" s="7"/>
      <c r="C76" s="7"/>
      <c r="D76" s="6"/>
      <c r="E76" s="2" t="s">
        <v>255</v>
      </c>
      <c r="F76" s="2" t="s">
        <v>292</v>
      </c>
      <c r="G76" s="2" t="s">
        <v>293</v>
      </c>
    </row>
    <row r="77" spans="2:7">
      <c r="B77" s="7"/>
      <c r="C77" s="7"/>
      <c r="D77" s="6"/>
      <c r="E77" s="2" t="s">
        <v>256</v>
      </c>
      <c r="F77" s="2" t="s">
        <v>294</v>
      </c>
      <c r="G77" s="2" t="s">
        <v>295</v>
      </c>
    </row>
    <row r="78" spans="2:7">
      <c r="B78" s="7"/>
      <c r="C78" s="7"/>
      <c r="D78" s="6"/>
      <c r="E78" s="2" t="s">
        <v>257</v>
      </c>
      <c r="F78" s="2" t="s">
        <v>296</v>
      </c>
      <c r="G78" s="2" t="s">
        <v>297</v>
      </c>
    </row>
    <row r="79" spans="2:7">
      <c r="B79" s="7"/>
      <c r="C79" s="7"/>
      <c r="D79" s="6"/>
      <c r="E79" s="2" t="s">
        <v>258</v>
      </c>
      <c r="F79" s="2" t="s">
        <v>298</v>
      </c>
      <c r="G79" s="2" t="s">
        <v>299</v>
      </c>
    </row>
    <row r="80" spans="2:7">
      <c r="B80" s="7"/>
      <c r="C80" s="7"/>
      <c r="D80" s="6"/>
      <c r="E80" s="2" t="s">
        <v>259</v>
      </c>
      <c r="F80" s="2" t="s">
        <v>300</v>
      </c>
      <c r="G80" s="2" t="s">
        <v>301</v>
      </c>
    </row>
    <row r="81" spans="2:7">
      <c r="B81" s="7"/>
      <c r="C81" s="7"/>
      <c r="D81" s="6"/>
      <c r="E81" s="2" t="s">
        <v>260</v>
      </c>
      <c r="F81" s="2" t="s">
        <v>302</v>
      </c>
      <c r="G81" s="2" t="s">
        <v>303</v>
      </c>
    </row>
    <row r="82" spans="2:7">
      <c r="B82" s="7"/>
      <c r="C82" s="7"/>
      <c r="D82" s="6"/>
      <c r="E82" s="2" t="s">
        <v>261</v>
      </c>
      <c r="F82" s="2" t="s">
        <v>304</v>
      </c>
      <c r="G82" s="2" t="s">
        <v>305</v>
      </c>
    </row>
    <row r="83" spans="2:7">
      <c r="B83" s="7"/>
      <c r="C83" s="7"/>
      <c r="D83" s="6"/>
      <c r="E83" s="2" t="s">
        <v>262</v>
      </c>
      <c r="F83" s="2" t="s">
        <v>306</v>
      </c>
      <c r="G83" s="2" t="s">
        <v>307</v>
      </c>
    </row>
    <row r="84" spans="2:7">
      <c r="B84" s="7"/>
      <c r="C84" s="7"/>
      <c r="D84" s="6"/>
      <c r="E84" s="2" t="s">
        <v>263</v>
      </c>
      <c r="F84" s="2" t="s">
        <v>308</v>
      </c>
      <c r="G84" s="2" t="s">
        <v>309</v>
      </c>
    </row>
    <row r="85" spans="2:7">
      <c r="B85" s="7"/>
      <c r="C85" s="7"/>
      <c r="D85" s="6"/>
      <c r="E85" s="2" t="s">
        <v>264</v>
      </c>
      <c r="F85" s="2" t="s">
        <v>310</v>
      </c>
      <c r="G85" s="2" t="s">
        <v>311</v>
      </c>
    </row>
    <row r="86" spans="2:7">
      <c r="B86" s="7"/>
      <c r="C86" s="7"/>
      <c r="D86" s="6"/>
      <c r="E86" s="2" t="s">
        <v>265</v>
      </c>
      <c r="F86" s="2" t="s">
        <v>312</v>
      </c>
      <c r="G86" s="2" t="s">
        <v>313</v>
      </c>
    </row>
    <row r="87" spans="2:7">
      <c r="B87" s="7"/>
      <c r="C87" s="7"/>
      <c r="D87" s="6"/>
      <c r="E87" s="2" t="s">
        <v>266</v>
      </c>
      <c r="F87" s="2" t="s">
        <v>314</v>
      </c>
      <c r="G87" s="2" t="s">
        <v>315</v>
      </c>
    </row>
    <row r="88" spans="2:7">
      <c r="B88" s="7"/>
      <c r="C88" s="7"/>
      <c r="D88" s="6"/>
      <c r="E88" s="2" t="s">
        <v>267</v>
      </c>
      <c r="F88" s="2" t="s">
        <v>316</v>
      </c>
      <c r="G88" s="2" t="s">
        <v>317</v>
      </c>
    </row>
    <row r="89" spans="2:7">
      <c r="B89" s="7"/>
      <c r="C89" s="7"/>
      <c r="D89" s="6"/>
      <c r="E89" s="2" t="s">
        <v>268</v>
      </c>
      <c r="F89" s="2" t="s">
        <v>318</v>
      </c>
      <c r="G89" s="2" t="s">
        <v>319</v>
      </c>
    </row>
    <row r="90" spans="2:7">
      <c r="B90" s="7"/>
      <c r="C90" s="7"/>
      <c r="D90" s="6"/>
      <c r="E90" s="2" t="s">
        <v>269</v>
      </c>
      <c r="F90" s="2" t="s">
        <v>320</v>
      </c>
      <c r="G90" s="2" t="s">
        <v>321</v>
      </c>
    </row>
    <row r="91" spans="2:7">
      <c r="B91" s="7"/>
      <c r="C91" s="7"/>
      <c r="D91" s="6"/>
      <c r="E91" s="2" t="s">
        <v>270</v>
      </c>
      <c r="F91" s="2" t="s">
        <v>322</v>
      </c>
      <c r="G91" s="2" t="s">
        <v>323</v>
      </c>
    </row>
    <row r="92" spans="2:7">
      <c r="B92" s="7"/>
      <c r="C92" s="7"/>
      <c r="D92" s="6"/>
      <c r="E92" s="2" t="s">
        <v>271</v>
      </c>
      <c r="F92" s="2" t="s">
        <v>324</v>
      </c>
      <c r="G92" s="2" t="s">
        <v>325</v>
      </c>
    </row>
    <row r="93" spans="2:7">
      <c r="B93" s="7"/>
      <c r="C93" s="7"/>
      <c r="D93" s="6"/>
      <c r="E93" s="2" t="s">
        <v>272</v>
      </c>
      <c r="F93" s="2" t="s">
        <v>326</v>
      </c>
      <c r="G93" s="2" t="s">
        <v>327</v>
      </c>
    </row>
    <row r="94" spans="2:7">
      <c r="B94" s="7"/>
      <c r="C94" s="7"/>
      <c r="D94" s="6"/>
      <c r="E94" s="2" t="s">
        <v>273</v>
      </c>
      <c r="F94" s="2" t="s">
        <v>328</v>
      </c>
      <c r="G94" s="2" t="s">
        <v>329</v>
      </c>
    </row>
    <row r="95" spans="2:7">
      <c r="B95" s="7"/>
      <c r="C95" s="7"/>
      <c r="D95" s="6"/>
      <c r="E95" s="2" t="s">
        <v>274</v>
      </c>
      <c r="F95" s="2" t="s">
        <v>330</v>
      </c>
      <c r="G95" s="2" t="s">
        <v>331</v>
      </c>
    </row>
    <row r="96" spans="2:7">
      <c r="B96" s="7"/>
      <c r="C96" s="7"/>
      <c r="D96" s="6"/>
      <c r="E96" s="2" t="s">
        <v>275</v>
      </c>
      <c r="F96" s="2" t="s">
        <v>332</v>
      </c>
      <c r="G96" s="2" t="s">
        <v>333</v>
      </c>
    </row>
    <row r="97" spans="2:7">
      <c r="B97" s="7"/>
      <c r="C97" s="7"/>
      <c r="D97" s="6"/>
      <c r="E97" s="2" t="s">
        <v>277</v>
      </c>
      <c r="F97" s="2" t="s">
        <v>334</v>
      </c>
      <c r="G97" s="2" t="s">
        <v>335</v>
      </c>
    </row>
    <row r="98" spans="2:7">
      <c r="B98" s="7"/>
      <c r="C98" s="7"/>
      <c r="D98" s="6"/>
      <c r="E98" s="2" t="s">
        <v>278</v>
      </c>
      <c r="F98" s="2" t="s">
        <v>336</v>
      </c>
      <c r="G98" s="2" t="s">
        <v>337</v>
      </c>
    </row>
    <row r="99" spans="2:7">
      <c r="B99" s="7"/>
      <c r="C99" s="7"/>
      <c r="D99" s="6"/>
      <c r="E99" s="2" t="s">
        <v>279</v>
      </c>
      <c r="F99" s="2" t="s">
        <v>338</v>
      </c>
      <c r="G99" s="2" t="s">
        <v>339</v>
      </c>
    </row>
    <row r="100" spans="2:7" ht="16.5" customHeight="1">
      <c r="B100" s="7"/>
      <c r="C100" s="7" t="s">
        <v>593</v>
      </c>
      <c r="D100" s="6" t="s">
        <v>346</v>
      </c>
      <c r="E100" s="2" t="s">
        <v>340</v>
      </c>
      <c r="F100" s="2" t="s">
        <v>347</v>
      </c>
      <c r="G100" s="2" t="s">
        <v>348</v>
      </c>
    </row>
    <row r="101" spans="2:7">
      <c r="B101" s="7"/>
      <c r="C101" s="7"/>
      <c r="D101" s="6"/>
      <c r="E101" s="2" t="s">
        <v>341</v>
      </c>
      <c r="F101" s="2" t="s">
        <v>362</v>
      </c>
      <c r="G101" s="2" t="s">
        <v>363</v>
      </c>
    </row>
    <row r="102" spans="2:7">
      <c r="B102" s="7"/>
      <c r="C102" s="7"/>
      <c r="D102" s="6"/>
      <c r="E102" s="2" t="s">
        <v>342</v>
      </c>
      <c r="F102" s="2" t="s">
        <v>364</v>
      </c>
      <c r="G102" s="2" t="s">
        <v>365</v>
      </c>
    </row>
    <row r="103" spans="2:7">
      <c r="B103" s="7"/>
      <c r="C103" s="7"/>
      <c r="D103" s="6"/>
      <c r="E103" s="2" t="s">
        <v>343</v>
      </c>
      <c r="F103" s="2" t="s">
        <v>366</v>
      </c>
      <c r="G103" s="2" t="s">
        <v>367</v>
      </c>
    </row>
    <row r="104" spans="2:7">
      <c r="B104" s="7"/>
      <c r="C104" s="7"/>
      <c r="D104" s="6"/>
      <c r="E104" s="2" t="s">
        <v>344</v>
      </c>
      <c r="F104" s="2" t="s">
        <v>368</v>
      </c>
      <c r="G104" s="2" t="s">
        <v>369</v>
      </c>
    </row>
    <row r="105" spans="2:7">
      <c r="B105" s="7"/>
      <c r="C105" s="7"/>
      <c r="D105" s="6"/>
      <c r="E105" s="2" t="s">
        <v>345</v>
      </c>
      <c r="F105" s="2" t="s">
        <v>370</v>
      </c>
      <c r="G105" s="2" t="s">
        <v>371</v>
      </c>
    </row>
    <row r="106" spans="2:7">
      <c r="B106" s="7"/>
      <c r="C106" s="7"/>
      <c r="D106" s="6"/>
      <c r="E106" s="2" t="s">
        <v>349</v>
      </c>
      <c r="F106" s="2" t="s">
        <v>372</v>
      </c>
      <c r="G106" s="2" t="s">
        <v>373</v>
      </c>
    </row>
    <row r="107" spans="2:7">
      <c r="B107" s="7"/>
      <c r="C107" s="7"/>
      <c r="D107" s="6"/>
      <c r="E107" s="2" t="s">
        <v>350</v>
      </c>
      <c r="F107" s="2" t="s">
        <v>374</v>
      </c>
      <c r="G107" s="2" t="s">
        <v>375</v>
      </c>
    </row>
    <row r="108" spans="2:7">
      <c r="B108" s="7"/>
      <c r="C108" s="7"/>
      <c r="D108" s="6"/>
      <c r="E108" s="2" t="s">
        <v>351</v>
      </c>
      <c r="F108" s="2" t="s">
        <v>376</v>
      </c>
      <c r="G108" s="2" t="s">
        <v>377</v>
      </c>
    </row>
    <row r="109" spans="2:7">
      <c r="B109" s="7"/>
      <c r="C109" s="7"/>
      <c r="D109" s="6"/>
      <c r="E109" s="2" t="s">
        <v>352</v>
      </c>
      <c r="F109" s="2" t="s">
        <v>378</v>
      </c>
      <c r="G109" s="2" t="s">
        <v>379</v>
      </c>
    </row>
    <row r="110" spans="2:7">
      <c r="B110" s="7"/>
      <c r="C110" s="7"/>
      <c r="D110" s="6"/>
      <c r="E110" s="2" t="s">
        <v>353</v>
      </c>
      <c r="F110" s="2" t="s">
        <v>380</v>
      </c>
      <c r="G110" s="2" t="s">
        <v>381</v>
      </c>
    </row>
    <row r="111" spans="2:7">
      <c r="B111" s="7"/>
      <c r="C111" s="7"/>
      <c r="D111" s="6"/>
      <c r="E111" s="2" t="s">
        <v>354</v>
      </c>
      <c r="F111" s="2" t="s">
        <v>382</v>
      </c>
      <c r="G111" s="2" t="s">
        <v>383</v>
      </c>
    </row>
    <row r="112" spans="2:7">
      <c r="B112" s="7"/>
      <c r="C112" s="7"/>
      <c r="D112" s="6"/>
      <c r="E112" s="2" t="s">
        <v>355</v>
      </c>
      <c r="F112" s="2" t="s">
        <v>384</v>
      </c>
      <c r="G112" s="2" t="s">
        <v>385</v>
      </c>
    </row>
    <row r="113" spans="2:7">
      <c r="B113" s="7"/>
      <c r="C113" s="7"/>
      <c r="D113" s="6"/>
      <c r="E113" s="2" t="s">
        <v>356</v>
      </c>
      <c r="F113" s="2" t="s">
        <v>386</v>
      </c>
      <c r="G113" s="2" t="s">
        <v>387</v>
      </c>
    </row>
    <row r="114" spans="2:7">
      <c r="B114" s="7"/>
      <c r="C114" s="7"/>
      <c r="D114" s="6"/>
      <c r="E114" s="2" t="s">
        <v>357</v>
      </c>
      <c r="F114" s="2" t="s">
        <v>388</v>
      </c>
      <c r="G114" s="2" t="s">
        <v>389</v>
      </c>
    </row>
    <row r="115" spans="2:7">
      <c r="B115" s="7"/>
      <c r="C115" s="7"/>
      <c r="D115" s="6"/>
      <c r="E115" s="2" t="s">
        <v>358</v>
      </c>
      <c r="F115" s="2" t="s">
        <v>390</v>
      </c>
      <c r="G115" s="2" t="s">
        <v>391</v>
      </c>
    </row>
    <row r="116" spans="2:7">
      <c r="B116" s="7"/>
      <c r="C116" s="7"/>
      <c r="D116" s="6"/>
      <c r="E116" s="2" t="s">
        <v>359</v>
      </c>
      <c r="F116" s="2" t="s">
        <v>392</v>
      </c>
      <c r="G116" s="2" t="s">
        <v>396</v>
      </c>
    </row>
    <row r="117" spans="2:7">
      <c r="B117" s="7"/>
      <c r="C117" s="7"/>
      <c r="D117" s="6"/>
      <c r="E117" s="2" t="s">
        <v>360</v>
      </c>
      <c r="F117" s="2" t="s">
        <v>393</v>
      </c>
      <c r="G117" s="2" t="s">
        <v>397</v>
      </c>
    </row>
    <row r="118" spans="2:7">
      <c r="B118" s="7"/>
      <c r="C118" s="7"/>
      <c r="D118" s="6"/>
      <c r="E118" s="2" t="s">
        <v>361</v>
      </c>
      <c r="F118" s="2" t="s">
        <v>394</v>
      </c>
      <c r="G118" s="2" t="s">
        <v>398</v>
      </c>
    </row>
    <row r="119" spans="2:7" ht="16.5" customHeight="1">
      <c r="B119" s="7"/>
      <c r="C119" s="7" t="s">
        <v>594</v>
      </c>
      <c r="D119" s="6" t="s">
        <v>395</v>
      </c>
      <c r="E119" s="2" t="s">
        <v>399</v>
      </c>
      <c r="F119" s="2" t="s">
        <v>420</v>
      </c>
      <c r="G119" s="2" t="s">
        <v>421</v>
      </c>
    </row>
    <row r="120" spans="2:7">
      <c r="B120" s="7"/>
      <c r="C120" s="7"/>
      <c r="D120" s="6"/>
      <c r="E120" s="2" t="s">
        <v>400</v>
      </c>
      <c r="F120" s="2" t="s">
        <v>422</v>
      </c>
      <c r="G120" s="2" t="s">
        <v>423</v>
      </c>
    </row>
    <row r="121" spans="2:7">
      <c r="B121" s="7"/>
      <c r="C121" s="7"/>
      <c r="D121" s="6"/>
      <c r="E121" s="2" t="s">
        <v>401</v>
      </c>
      <c r="F121" s="2" t="s">
        <v>424</v>
      </c>
      <c r="G121" s="2" t="s">
        <v>425</v>
      </c>
    </row>
    <row r="122" spans="2:7">
      <c r="B122" s="7"/>
      <c r="C122" s="7"/>
      <c r="D122" s="6"/>
      <c r="E122" s="2" t="s">
        <v>402</v>
      </c>
      <c r="F122" s="2" t="s">
        <v>426</v>
      </c>
      <c r="G122" s="2" t="s">
        <v>427</v>
      </c>
    </row>
    <row r="123" spans="2:7">
      <c r="B123" s="7"/>
      <c r="C123" s="7"/>
      <c r="D123" s="6"/>
      <c r="E123" s="2" t="s">
        <v>403</v>
      </c>
      <c r="F123" s="2" t="s">
        <v>428</v>
      </c>
      <c r="G123" s="2" t="s">
        <v>429</v>
      </c>
    </row>
    <row r="124" spans="2:7">
      <c r="B124" s="7"/>
      <c r="C124" s="7"/>
      <c r="D124" s="6"/>
      <c r="E124" s="2" t="s">
        <v>404</v>
      </c>
      <c r="F124" s="2" t="s">
        <v>430</v>
      </c>
      <c r="G124" s="2" t="s">
        <v>431</v>
      </c>
    </row>
    <row r="125" spans="2:7">
      <c r="B125" s="7"/>
      <c r="C125" s="7"/>
      <c r="D125" s="6"/>
      <c r="E125" s="2" t="s">
        <v>405</v>
      </c>
      <c r="F125" s="2" t="s">
        <v>432</v>
      </c>
      <c r="G125" s="2" t="s">
        <v>433</v>
      </c>
    </row>
    <row r="126" spans="2:7">
      <c r="B126" s="7"/>
      <c r="C126" s="7"/>
      <c r="D126" s="6"/>
      <c r="E126" s="2" t="s">
        <v>406</v>
      </c>
      <c r="F126" s="2" t="s">
        <v>434</v>
      </c>
      <c r="G126" s="2" t="s">
        <v>435</v>
      </c>
    </row>
    <row r="127" spans="2:7">
      <c r="B127" s="7"/>
      <c r="C127" s="7"/>
      <c r="D127" s="6"/>
      <c r="E127" s="2" t="s">
        <v>407</v>
      </c>
      <c r="F127" s="2" t="s">
        <v>436</v>
      </c>
      <c r="G127" s="2" t="s">
        <v>437</v>
      </c>
    </row>
    <row r="128" spans="2:7">
      <c r="B128" s="7"/>
      <c r="C128" s="7"/>
      <c r="D128" s="6"/>
      <c r="E128" s="2" t="s">
        <v>408</v>
      </c>
      <c r="F128" s="2" t="s">
        <v>438</v>
      </c>
      <c r="G128" s="2" t="s">
        <v>439</v>
      </c>
    </row>
    <row r="129" spans="2:7">
      <c r="B129" s="7"/>
      <c r="C129" s="7"/>
      <c r="D129" s="6"/>
      <c r="E129" s="2" t="s">
        <v>409</v>
      </c>
      <c r="F129" s="2" t="s">
        <v>440</v>
      </c>
      <c r="G129" s="2" t="s">
        <v>441</v>
      </c>
    </row>
    <row r="130" spans="2:7">
      <c r="B130" s="7"/>
      <c r="C130" s="7"/>
      <c r="D130" s="6"/>
      <c r="E130" s="2" t="s">
        <v>410</v>
      </c>
      <c r="F130" s="2" t="s">
        <v>442</v>
      </c>
      <c r="G130" s="2" t="s">
        <v>443</v>
      </c>
    </row>
    <row r="131" spans="2:7">
      <c r="B131" s="7"/>
      <c r="C131" s="7"/>
      <c r="D131" s="6"/>
      <c r="E131" s="2" t="s">
        <v>411</v>
      </c>
      <c r="F131" s="2" t="s">
        <v>444</v>
      </c>
      <c r="G131" s="2" t="s">
        <v>445</v>
      </c>
    </row>
    <row r="132" spans="2:7">
      <c r="B132" s="7"/>
      <c r="C132" s="7"/>
      <c r="D132" s="6"/>
      <c r="E132" s="2" t="s">
        <v>412</v>
      </c>
      <c r="F132" s="2" t="s">
        <v>446</v>
      </c>
      <c r="G132" s="2" t="s">
        <v>447</v>
      </c>
    </row>
    <row r="133" spans="2:7">
      <c r="B133" s="7"/>
      <c r="C133" s="7"/>
      <c r="D133" s="6"/>
      <c r="E133" s="2" t="s">
        <v>413</v>
      </c>
      <c r="F133" s="2" t="s">
        <v>448</v>
      </c>
      <c r="G133" s="2" t="s">
        <v>449</v>
      </c>
    </row>
    <row r="134" spans="2:7">
      <c r="B134" s="7"/>
      <c r="C134" s="7"/>
      <c r="D134" s="6"/>
      <c r="E134" s="2" t="s">
        <v>414</v>
      </c>
      <c r="F134" s="2" t="s">
        <v>450</v>
      </c>
      <c r="G134" s="2" t="s">
        <v>451</v>
      </c>
    </row>
    <row r="135" spans="2:7">
      <c r="B135" s="7"/>
      <c r="C135" s="7"/>
      <c r="D135" s="6"/>
      <c r="E135" s="2" t="s">
        <v>415</v>
      </c>
      <c r="F135" s="2" t="s">
        <v>452</v>
      </c>
      <c r="G135" s="2" t="s">
        <v>453</v>
      </c>
    </row>
    <row r="136" spans="2:7">
      <c r="B136" s="7"/>
      <c r="C136" s="7"/>
      <c r="D136" s="6"/>
      <c r="E136" s="2" t="s">
        <v>416</v>
      </c>
      <c r="F136" s="2" t="s">
        <v>454</v>
      </c>
      <c r="G136" s="2" t="s">
        <v>455</v>
      </c>
    </row>
    <row r="137" spans="2:7">
      <c r="B137" s="7"/>
      <c r="C137" s="7"/>
      <c r="D137" s="6"/>
      <c r="E137" s="2" t="s">
        <v>417</v>
      </c>
      <c r="F137" s="2" t="s">
        <v>456</v>
      </c>
      <c r="G137" s="2" t="s">
        <v>457</v>
      </c>
    </row>
    <row r="138" spans="2:7">
      <c r="B138" s="7"/>
      <c r="C138" s="7"/>
      <c r="D138" s="6"/>
      <c r="E138" s="2" t="s">
        <v>418</v>
      </c>
      <c r="F138" s="2" t="s">
        <v>458</v>
      </c>
      <c r="G138" s="2" t="s">
        <v>459</v>
      </c>
    </row>
    <row r="139" spans="2:7">
      <c r="B139" s="7"/>
      <c r="C139" s="7"/>
      <c r="D139" s="6"/>
      <c r="E139" s="2" t="s">
        <v>419</v>
      </c>
      <c r="F139" s="2" t="s">
        <v>460</v>
      </c>
      <c r="G139" s="2" t="s">
        <v>461</v>
      </c>
    </row>
    <row r="140" spans="2:7">
      <c r="B140" s="7"/>
      <c r="C140" s="7" t="s">
        <v>595</v>
      </c>
      <c r="D140" s="6" t="s">
        <v>462</v>
      </c>
      <c r="E140" s="2" t="s">
        <v>463</v>
      </c>
      <c r="F140" s="2" t="s">
        <v>484</v>
      </c>
      <c r="G140" s="2" t="s">
        <v>485</v>
      </c>
    </row>
    <row r="141" spans="2:7">
      <c r="B141" s="7"/>
      <c r="C141" s="7"/>
      <c r="D141" s="6"/>
      <c r="E141" s="2" t="s">
        <v>464</v>
      </c>
      <c r="F141" s="2" t="s">
        <v>486</v>
      </c>
      <c r="G141" s="2" t="s">
        <v>487</v>
      </c>
    </row>
    <row r="142" spans="2:7">
      <c r="B142" s="7"/>
      <c r="C142" s="7"/>
      <c r="D142" s="6"/>
      <c r="E142" s="2" t="s">
        <v>465</v>
      </c>
      <c r="F142" s="2" t="s">
        <v>488</v>
      </c>
      <c r="G142" s="2" t="s">
        <v>489</v>
      </c>
    </row>
    <row r="143" spans="2:7">
      <c r="B143" s="7"/>
      <c r="C143" s="7"/>
      <c r="D143" s="6"/>
      <c r="E143" s="2" t="s">
        <v>466</v>
      </c>
      <c r="F143" s="2" t="s">
        <v>490</v>
      </c>
      <c r="G143" s="2" t="s">
        <v>491</v>
      </c>
    </row>
    <row r="144" spans="2:7">
      <c r="B144" s="7"/>
      <c r="C144" s="7"/>
      <c r="D144" s="6"/>
      <c r="E144" s="2" t="s">
        <v>467</v>
      </c>
      <c r="F144" s="2" t="s">
        <v>492</v>
      </c>
      <c r="G144" s="2" t="s">
        <v>493</v>
      </c>
    </row>
    <row r="145" spans="2:7">
      <c r="B145" s="7"/>
      <c r="C145" s="7"/>
      <c r="D145" s="6"/>
      <c r="E145" s="2" t="s">
        <v>468</v>
      </c>
      <c r="F145" s="2" t="s">
        <v>494</v>
      </c>
      <c r="G145" s="2" t="s">
        <v>495</v>
      </c>
    </row>
    <row r="146" spans="2:7">
      <c r="B146" s="7"/>
      <c r="C146" s="7"/>
      <c r="D146" s="6"/>
      <c r="E146" s="2" t="s">
        <v>469</v>
      </c>
      <c r="F146" s="2" t="s">
        <v>496</v>
      </c>
      <c r="G146" s="2" t="s">
        <v>497</v>
      </c>
    </row>
    <row r="147" spans="2:7">
      <c r="B147" s="7"/>
      <c r="C147" s="7"/>
      <c r="D147" s="6"/>
      <c r="E147" s="2" t="s">
        <v>470</v>
      </c>
      <c r="F147" s="2" t="s">
        <v>498</v>
      </c>
      <c r="G147" s="2" t="s">
        <v>499</v>
      </c>
    </row>
    <row r="148" spans="2:7">
      <c r="B148" s="7"/>
      <c r="C148" s="7"/>
      <c r="D148" s="6"/>
      <c r="E148" s="2" t="s">
        <v>471</v>
      </c>
      <c r="F148" s="2" t="s">
        <v>500</v>
      </c>
      <c r="G148" s="2" t="s">
        <v>501</v>
      </c>
    </row>
    <row r="149" spans="2:7">
      <c r="B149" s="7"/>
      <c r="C149" s="7"/>
      <c r="D149" s="6"/>
      <c r="E149" s="2" t="s">
        <v>472</v>
      </c>
      <c r="F149" s="2" t="s">
        <v>502</v>
      </c>
      <c r="G149" s="2" t="s">
        <v>503</v>
      </c>
    </row>
    <row r="150" spans="2:7">
      <c r="B150" s="7"/>
      <c r="C150" s="7"/>
      <c r="D150" s="6"/>
      <c r="E150" s="2" t="s">
        <v>473</v>
      </c>
      <c r="F150" s="2" t="s">
        <v>504</v>
      </c>
      <c r="G150" s="2" t="s">
        <v>505</v>
      </c>
    </row>
    <row r="151" spans="2:7">
      <c r="B151" s="7"/>
      <c r="C151" s="7"/>
      <c r="D151" s="6"/>
      <c r="E151" s="2" t="s">
        <v>474</v>
      </c>
      <c r="F151" s="2" t="s">
        <v>506</v>
      </c>
      <c r="G151" s="2" t="s">
        <v>507</v>
      </c>
    </row>
    <row r="152" spans="2:7">
      <c r="B152" s="7"/>
      <c r="C152" s="7"/>
      <c r="D152" s="6"/>
      <c r="E152" s="2" t="s">
        <v>475</v>
      </c>
      <c r="F152" s="2" t="s">
        <v>508</v>
      </c>
      <c r="G152" s="2" t="s">
        <v>509</v>
      </c>
    </row>
    <row r="153" spans="2:7">
      <c r="B153" s="7"/>
      <c r="C153" s="7"/>
      <c r="D153" s="6"/>
      <c r="E153" s="2" t="s">
        <v>476</v>
      </c>
      <c r="F153" s="2" t="s">
        <v>510</v>
      </c>
      <c r="G153" s="2" t="s">
        <v>511</v>
      </c>
    </row>
    <row r="154" spans="2:7">
      <c r="B154" s="7"/>
      <c r="C154" s="7"/>
      <c r="D154" s="6"/>
      <c r="E154" s="2" t="s">
        <v>477</v>
      </c>
      <c r="F154" s="2" t="s">
        <v>512</v>
      </c>
      <c r="G154" s="2" t="s">
        <v>513</v>
      </c>
    </row>
    <row r="155" spans="2:7">
      <c r="B155" s="7"/>
      <c r="C155" s="7"/>
      <c r="D155" s="6"/>
      <c r="E155" s="2" t="s">
        <v>478</v>
      </c>
      <c r="F155" s="2" t="s">
        <v>514</v>
      </c>
      <c r="G155" s="2" t="s">
        <v>515</v>
      </c>
    </row>
    <row r="156" spans="2:7">
      <c r="B156" s="7"/>
      <c r="C156" s="7"/>
      <c r="D156" s="6"/>
      <c r="E156" s="2" t="s">
        <v>479</v>
      </c>
      <c r="F156" s="2" t="s">
        <v>516</v>
      </c>
      <c r="G156" s="2" t="s">
        <v>517</v>
      </c>
    </row>
    <row r="157" spans="2:7">
      <c r="B157" s="7"/>
      <c r="C157" s="7"/>
      <c r="D157" s="6"/>
      <c r="E157" s="2" t="s">
        <v>480</v>
      </c>
      <c r="F157" s="2" t="s">
        <v>518</v>
      </c>
      <c r="G157" s="2" t="s">
        <v>519</v>
      </c>
    </row>
    <row r="158" spans="2:7">
      <c r="B158" s="7"/>
      <c r="C158" s="7"/>
      <c r="D158" s="6"/>
      <c r="E158" s="2" t="s">
        <v>481</v>
      </c>
      <c r="F158" s="2" t="s">
        <v>520</v>
      </c>
      <c r="G158" s="2" t="s">
        <v>521</v>
      </c>
    </row>
    <row r="159" spans="2:7">
      <c r="B159" s="7"/>
      <c r="C159" s="7"/>
      <c r="D159" s="6"/>
      <c r="E159" s="2" t="s">
        <v>482</v>
      </c>
      <c r="F159" s="2" t="s">
        <v>522</v>
      </c>
      <c r="G159" s="2" t="s">
        <v>523</v>
      </c>
    </row>
    <row r="160" spans="2:7">
      <c r="B160" s="7"/>
      <c r="C160" s="7"/>
      <c r="D160" s="6"/>
      <c r="E160" s="2" t="s">
        <v>483</v>
      </c>
      <c r="F160" s="2" t="s">
        <v>524</v>
      </c>
      <c r="G160" s="2" t="s">
        <v>525</v>
      </c>
    </row>
    <row r="161" spans="2:7">
      <c r="B161" s="7"/>
      <c r="C161" s="7" t="s">
        <v>596</v>
      </c>
      <c r="D161" s="6" t="s">
        <v>526</v>
      </c>
      <c r="E161" s="2" t="s">
        <v>527</v>
      </c>
      <c r="F161" s="2" t="s">
        <v>530</v>
      </c>
      <c r="G161" s="2" t="s">
        <v>531</v>
      </c>
    </row>
    <row r="162" spans="2:7">
      <c r="B162" s="7"/>
      <c r="C162" s="7"/>
      <c r="D162" s="6"/>
      <c r="E162" s="2" t="s">
        <v>528</v>
      </c>
      <c r="F162" s="2" t="s">
        <v>550</v>
      </c>
      <c r="G162" s="2" t="s">
        <v>551</v>
      </c>
    </row>
    <row r="163" spans="2:7">
      <c r="B163" s="7"/>
      <c r="C163" s="7"/>
      <c r="D163" s="6"/>
      <c r="E163" s="2" t="s">
        <v>529</v>
      </c>
      <c r="F163" s="2" t="s">
        <v>552</v>
      </c>
      <c r="G163" s="2" t="s">
        <v>553</v>
      </c>
    </row>
    <row r="164" spans="2:7">
      <c r="B164" s="7"/>
      <c r="C164" s="7"/>
      <c r="D164" s="6"/>
      <c r="E164" s="2" t="s">
        <v>532</v>
      </c>
      <c r="F164" s="2" t="s">
        <v>554</v>
      </c>
      <c r="G164" s="2" t="s">
        <v>555</v>
      </c>
    </row>
    <row r="165" spans="2:7">
      <c r="B165" s="7"/>
      <c r="C165" s="7"/>
      <c r="D165" s="6"/>
      <c r="E165" s="2" t="s">
        <v>533</v>
      </c>
      <c r="F165" s="2" t="s">
        <v>556</v>
      </c>
      <c r="G165" s="2" t="s">
        <v>557</v>
      </c>
    </row>
    <row r="166" spans="2:7">
      <c r="B166" s="7"/>
      <c r="C166" s="7"/>
      <c r="D166" s="6"/>
      <c r="E166" s="2" t="s">
        <v>534</v>
      </c>
      <c r="F166" s="2" t="s">
        <v>558</v>
      </c>
      <c r="G166" s="2" t="s">
        <v>559</v>
      </c>
    </row>
    <row r="167" spans="2:7">
      <c r="B167" s="7"/>
      <c r="C167" s="7"/>
      <c r="D167" s="6"/>
      <c r="E167" s="2" t="s">
        <v>535</v>
      </c>
      <c r="F167" s="2" t="s">
        <v>560</v>
      </c>
      <c r="G167" s="2" t="s">
        <v>561</v>
      </c>
    </row>
    <row r="168" spans="2:7">
      <c r="B168" s="7"/>
      <c r="C168" s="7"/>
      <c r="D168" s="6"/>
      <c r="E168" s="2" t="s">
        <v>536</v>
      </c>
      <c r="F168" s="2" t="s">
        <v>562</v>
      </c>
      <c r="G168" s="2" t="s">
        <v>563</v>
      </c>
    </row>
    <row r="169" spans="2:7">
      <c r="B169" s="7"/>
      <c r="C169" s="7"/>
      <c r="D169" s="6"/>
      <c r="E169" s="2" t="s">
        <v>537</v>
      </c>
      <c r="F169" s="2" t="s">
        <v>564</v>
      </c>
      <c r="G169" s="2" t="s">
        <v>565</v>
      </c>
    </row>
    <row r="170" spans="2:7">
      <c r="B170" s="7"/>
      <c r="C170" s="7"/>
      <c r="D170" s="6"/>
      <c r="E170" s="2" t="s">
        <v>538</v>
      </c>
      <c r="F170" s="2" t="s">
        <v>566</v>
      </c>
      <c r="G170" s="2" t="s">
        <v>567</v>
      </c>
    </row>
    <row r="171" spans="2:7">
      <c r="B171" s="7"/>
      <c r="C171" s="7"/>
      <c r="D171" s="6"/>
      <c r="E171" s="2" t="s">
        <v>539</v>
      </c>
      <c r="F171" s="2" t="s">
        <v>568</v>
      </c>
      <c r="G171" s="2" t="s">
        <v>569</v>
      </c>
    </row>
    <row r="172" spans="2:7">
      <c r="B172" s="7"/>
      <c r="C172" s="7"/>
      <c r="D172" s="6"/>
      <c r="E172" s="2" t="s">
        <v>540</v>
      </c>
      <c r="F172" s="2" t="s">
        <v>570</v>
      </c>
      <c r="G172" s="2" t="s">
        <v>571</v>
      </c>
    </row>
    <row r="173" spans="2:7">
      <c r="B173" s="7"/>
      <c r="C173" s="7"/>
      <c r="D173" s="6"/>
      <c r="E173" s="2" t="s">
        <v>541</v>
      </c>
      <c r="F173" s="2" t="s">
        <v>572</v>
      </c>
      <c r="G173" s="2" t="s">
        <v>573</v>
      </c>
    </row>
    <row r="174" spans="2:7">
      <c r="B174" s="7"/>
      <c r="C174" s="7"/>
      <c r="D174" s="6"/>
      <c r="E174" s="2" t="s">
        <v>542</v>
      </c>
      <c r="F174" s="2" t="s">
        <v>574</v>
      </c>
      <c r="G174" s="2" t="s">
        <v>575</v>
      </c>
    </row>
    <row r="175" spans="2:7">
      <c r="B175" s="7"/>
      <c r="C175" s="7"/>
      <c r="D175" s="6"/>
      <c r="E175" s="2" t="s">
        <v>543</v>
      </c>
      <c r="F175" s="2" t="s">
        <v>576</v>
      </c>
      <c r="G175" s="2" t="s">
        <v>577</v>
      </c>
    </row>
    <row r="176" spans="2:7">
      <c r="B176" s="7"/>
      <c r="C176" s="7"/>
      <c r="D176" s="6"/>
      <c r="E176" s="2" t="s">
        <v>544</v>
      </c>
      <c r="F176" s="2" t="s">
        <v>578</v>
      </c>
      <c r="G176" s="2" t="s">
        <v>579</v>
      </c>
    </row>
    <row r="177" spans="2:7">
      <c r="B177" s="7"/>
      <c r="C177" s="7"/>
      <c r="D177" s="6"/>
      <c r="E177" s="2" t="s">
        <v>545</v>
      </c>
      <c r="F177" s="2" t="s">
        <v>580</v>
      </c>
      <c r="G177" s="2" t="s">
        <v>581</v>
      </c>
    </row>
    <row r="178" spans="2:7">
      <c r="B178" s="7"/>
      <c r="C178" s="7"/>
      <c r="D178" s="6"/>
      <c r="E178" s="2" t="s">
        <v>546</v>
      </c>
      <c r="F178" s="2" t="s">
        <v>582</v>
      </c>
      <c r="G178" s="2" t="s">
        <v>583</v>
      </c>
    </row>
    <row r="179" spans="2:7">
      <c r="B179" s="7"/>
      <c r="C179" s="7"/>
      <c r="D179" s="6"/>
      <c r="E179" s="2" t="s">
        <v>547</v>
      </c>
      <c r="F179" s="2" t="s">
        <v>584</v>
      </c>
      <c r="G179" s="2" t="s">
        <v>585</v>
      </c>
    </row>
    <row r="180" spans="2:7">
      <c r="B180" s="7"/>
      <c r="C180" s="7"/>
      <c r="D180" s="6"/>
      <c r="E180" s="2" t="s">
        <v>548</v>
      </c>
      <c r="F180" s="2" t="s">
        <v>586</v>
      </c>
      <c r="G180" s="2" t="s">
        <v>587</v>
      </c>
    </row>
    <row r="181" spans="2:7">
      <c r="B181" s="7"/>
      <c r="C181" s="7"/>
      <c r="D181" s="6"/>
      <c r="E181" s="2" t="s">
        <v>549</v>
      </c>
      <c r="F181" s="2" t="s">
        <v>588</v>
      </c>
      <c r="G181" s="2" t="s">
        <v>589</v>
      </c>
    </row>
  </sheetData>
  <mergeCells count="18">
    <mergeCell ref="C140:C160"/>
    <mergeCell ref="C161:C181"/>
    <mergeCell ref="B3:B181"/>
    <mergeCell ref="C52:C69"/>
    <mergeCell ref="C70:C99"/>
    <mergeCell ref="C100:C118"/>
    <mergeCell ref="C119:C139"/>
    <mergeCell ref="D100:D118"/>
    <mergeCell ref="D119:D139"/>
    <mergeCell ref="D140:D160"/>
    <mergeCell ref="D161:D181"/>
    <mergeCell ref="D22:D51"/>
    <mergeCell ref="D52:D69"/>
    <mergeCell ref="D70:D99"/>
    <mergeCell ref="D3:D21"/>
    <mergeCell ref="C3:C21"/>
    <mergeCell ref="B2:C2"/>
    <mergeCell ref="C22:C5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BCEB1B-C6F0-4409-9F4A-FA377BF13865}">
  <dimension ref="B2:BA58"/>
  <sheetViews>
    <sheetView topLeftCell="H1" workbookViewId="0">
      <selection activeCell="S32" sqref="S32"/>
    </sheetView>
  </sheetViews>
  <sheetFormatPr defaultRowHeight="16.5"/>
  <cols>
    <col min="2" max="2" width="20.25" bestFit="1" customWidth="1"/>
    <col min="3" max="3" width="14" bestFit="1" customWidth="1"/>
    <col min="4" max="4" width="18.75" bestFit="1" customWidth="1"/>
    <col min="5" max="5" width="13.375" bestFit="1" customWidth="1"/>
    <col min="6" max="6" width="29.625" bestFit="1" customWidth="1"/>
    <col min="8" max="8" width="69" customWidth="1"/>
    <col min="9" max="9" width="30.5" bestFit="1" customWidth="1"/>
    <col min="11" max="11" width="11.125" bestFit="1" customWidth="1"/>
    <col min="12" max="12" width="13.125" bestFit="1" customWidth="1"/>
    <col min="13" max="13" width="8.5" bestFit="1" customWidth="1"/>
    <col min="14" max="15" width="7.5" bestFit="1" customWidth="1"/>
    <col min="16" max="16" width="6.5" bestFit="1" customWidth="1"/>
    <col min="17" max="17" width="5.5" bestFit="1" customWidth="1"/>
    <col min="18" max="21" width="9.5" bestFit="1" customWidth="1"/>
    <col min="22" max="43" width="4.75" bestFit="1" customWidth="1"/>
    <col min="44" max="53" width="3.75" bestFit="1" customWidth="1"/>
  </cols>
  <sheetData>
    <row r="2" spans="2:53">
      <c r="B2" s="11" t="s">
        <v>41</v>
      </c>
      <c r="C2" s="10" t="s">
        <v>43</v>
      </c>
      <c r="D2" s="10" t="s">
        <v>44</v>
      </c>
      <c r="E2" s="10" t="s">
        <v>45</v>
      </c>
      <c r="F2" s="10" t="s">
        <v>46</v>
      </c>
    </row>
    <row r="3" spans="2:53" ht="16.5" customHeight="1">
      <c r="B3" s="7" t="s">
        <v>597</v>
      </c>
      <c r="C3" s="6" t="s">
        <v>211</v>
      </c>
      <c r="D3" s="13" t="s">
        <v>193</v>
      </c>
      <c r="E3" s="18" t="s">
        <v>212</v>
      </c>
      <c r="F3" s="14" t="s">
        <v>213</v>
      </c>
      <c r="H3" s="12" t="s">
        <v>613</v>
      </c>
      <c r="I3" s="17" t="s">
        <v>601</v>
      </c>
    </row>
    <row r="4" spans="2:53">
      <c r="B4" s="7"/>
      <c r="C4" s="6"/>
      <c r="D4" s="14" t="s">
        <v>194</v>
      </c>
      <c r="E4" s="18" t="s">
        <v>214</v>
      </c>
      <c r="F4" s="14" t="s">
        <v>215</v>
      </c>
      <c r="H4" s="12"/>
      <c r="I4" t="s">
        <v>611</v>
      </c>
    </row>
    <row r="5" spans="2:53">
      <c r="B5" s="7"/>
      <c r="C5" s="6"/>
      <c r="D5" s="14" t="s">
        <v>195</v>
      </c>
      <c r="E5" s="18" t="s">
        <v>216</v>
      </c>
      <c r="F5" s="14" t="s">
        <v>217</v>
      </c>
      <c r="H5" s="12"/>
      <c r="K5" s="2"/>
      <c r="L5" s="3" t="s">
        <v>0</v>
      </c>
      <c r="M5" s="3" t="s">
        <v>6</v>
      </c>
      <c r="N5" s="3" t="s">
        <v>5</v>
      </c>
      <c r="O5" s="3" t="s">
        <v>4</v>
      </c>
      <c r="P5" s="3" t="s">
        <v>3</v>
      </c>
      <c r="Q5" s="3" t="s">
        <v>2</v>
      </c>
      <c r="R5" s="3" t="s">
        <v>5</v>
      </c>
      <c r="S5" s="3" t="s">
        <v>4</v>
      </c>
      <c r="T5" s="3" t="s">
        <v>3</v>
      </c>
      <c r="U5" s="3" t="s">
        <v>2</v>
      </c>
      <c r="V5" s="3" t="s">
        <v>7</v>
      </c>
      <c r="W5" s="3" t="s">
        <v>8</v>
      </c>
      <c r="X5" s="3" t="s">
        <v>9</v>
      </c>
      <c r="Y5" s="3" t="s">
        <v>10</v>
      </c>
      <c r="Z5" s="3" t="s">
        <v>11</v>
      </c>
      <c r="AA5" s="3" t="s">
        <v>12</v>
      </c>
      <c r="AB5" s="3" t="s">
        <v>13</v>
      </c>
      <c r="AC5" s="3" t="s">
        <v>14</v>
      </c>
      <c r="AD5" s="3" t="s">
        <v>15</v>
      </c>
      <c r="AE5" s="3" t="s">
        <v>16</v>
      </c>
      <c r="AF5" s="3" t="s">
        <v>17</v>
      </c>
      <c r="AG5" s="3" t="s">
        <v>18</v>
      </c>
      <c r="AH5" s="3" t="s">
        <v>19</v>
      </c>
      <c r="AI5" s="3" t="s">
        <v>20</v>
      </c>
      <c r="AJ5" s="3" t="s">
        <v>21</v>
      </c>
      <c r="AK5" s="3" t="s">
        <v>22</v>
      </c>
      <c r="AL5" s="3" t="s">
        <v>23</v>
      </c>
      <c r="AM5" s="3" t="s">
        <v>24</v>
      </c>
      <c r="AN5" s="3" t="s">
        <v>25</v>
      </c>
      <c r="AO5" s="3" t="s">
        <v>26</v>
      </c>
      <c r="AP5" s="3" t="s">
        <v>27</v>
      </c>
      <c r="AQ5" s="3" t="s">
        <v>28</v>
      </c>
      <c r="AR5" s="3" t="s">
        <v>29</v>
      </c>
      <c r="AS5" s="3" t="s">
        <v>30</v>
      </c>
      <c r="AT5" s="3" t="s">
        <v>31</v>
      </c>
      <c r="AU5" s="3" t="s">
        <v>32</v>
      </c>
      <c r="AV5" s="3" t="s">
        <v>33</v>
      </c>
      <c r="AW5" s="3" t="s">
        <v>34</v>
      </c>
      <c r="AX5" s="3" t="s">
        <v>35</v>
      </c>
      <c r="AY5" s="3" t="s">
        <v>36</v>
      </c>
      <c r="AZ5" s="3" t="s">
        <v>37</v>
      </c>
      <c r="BA5" s="3" t="s">
        <v>38</v>
      </c>
    </row>
    <row r="6" spans="2:53">
      <c r="B6" s="7"/>
      <c r="C6" s="6"/>
      <c r="D6" s="14" t="s">
        <v>196</v>
      </c>
      <c r="E6" s="18" t="s">
        <v>218</v>
      </c>
      <c r="F6" s="14" t="s">
        <v>219</v>
      </c>
      <c r="H6" s="12"/>
      <c r="I6" t="s">
        <v>612</v>
      </c>
      <c r="K6" s="2" t="s">
        <v>1</v>
      </c>
      <c r="L6" s="4" t="s">
        <v>40</v>
      </c>
      <c r="M6" s="3" t="str">
        <f>RIGHTB(LEFT(L6,10),8)</f>
        <v>00055485</v>
      </c>
      <c r="N6" s="3" t="str">
        <f>LEFT(M6,2)</f>
        <v>00</v>
      </c>
      <c r="O6" s="3" t="str">
        <f>RIGHT(LEFT(M6,4),2)</f>
        <v>05</v>
      </c>
      <c r="P6" s="3" t="str">
        <f>RIGHT(LEFT(M6,6),2)</f>
        <v>54</v>
      </c>
      <c r="Q6" s="3" t="str">
        <f>RIGHT(LEFT(M6,8),2)</f>
        <v>85</v>
      </c>
      <c r="R6" s="3" t="str">
        <f>HEX2BIN(N6,8)</f>
        <v>00000000</v>
      </c>
      <c r="S6" s="3" t="str">
        <f>HEX2BIN(O6,8)</f>
        <v>00000101</v>
      </c>
      <c r="T6" s="3" t="str">
        <f>HEX2BIN(P6,8)</f>
        <v>01010100</v>
      </c>
      <c r="U6" s="3" t="str">
        <f>HEX2BIN(Q6,8)</f>
        <v>10000101</v>
      </c>
      <c r="V6" s="3">
        <f>VALUE(LEFT(R6,1))</f>
        <v>0</v>
      </c>
      <c r="W6" s="3">
        <f>VALUE(RIGHT(LEFT(R6,2),1))</f>
        <v>0</v>
      </c>
      <c r="X6" s="3">
        <f>VALUE(RIGHT(LEFT(R6,3),1))</f>
        <v>0</v>
      </c>
      <c r="Y6" s="3">
        <f>VALUE(RIGHT(LEFT(R6,4),1))</f>
        <v>0</v>
      </c>
      <c r="Z6" s="3">
        <f>VALUE(RIGHT(LEFT(R6,5),1))</f>
        <v>0</v>
      </c>
      <c r="AA6" s="3">
        <f>VALUE(RIGHT(LEFT(R6,6),1))</f>
        <v>0</v>
      </c>
      <c r="AB6" s="3">
        <f>VALUE(RIGHT(LEFT(R6,7),1))</f>
        <v>0</v>
      </c>
      <c r="AC6" s="3">
        <f>VALUE(RIGHT(LEFT(R6,8),1))</f>
        <v>0</v>
      </c>
      <c r="AD6" s="3">
        <f>VALUE(LEFT(S6,1))</f>
        <v>0</v>
      </c>
      <c r="AE6" s="3">
        <f>VALUE(RIGHT(LEFT(S6,2),1))</f>
        <v>0</v>
      </c>
      <c r="AF6" s="3">
        <f>VALUE(RIGHT(LEFT(S6,3),1))</f>
        <v>0</v>
      </c>
      <c r="AG6" s="3">
        <f>VALUE(RIGHT(LEFT(S6,4),1))</f>
        <v>0</v>
      </c>
      <c r="AH6" s="3">
        <f>VALUE(RIGHT(LEFT(S6,5),1))</f>
        <v>0</v>
      </c>
      <c r="AI6" s="3">
        <f>VALUE(RIGHT(LEFT(S6,6),1))</f>
        <v>1</v>
      </c>
      <c r="AJ6" s="3">
        <f>VALUE(RIGHT(LEFT(S6,7),1))</f>
        <v>0</v>
      </c>
      <c r="AK6" s="3">
        <f>VALUE(RIGHT(LEFT(S6,8),1))</f>
        <v>1</v>
      </c>
      <c r="AL6" s="3">
        <f>VALUE(LEFT(T6,1))</f>
        <v>0</v>
      </c>
      <c r="AM6" s="3">
        <f>VALUE(RIGHT(LEFT(T6,2),1))</f>
        <v>1</v>
      </c>
      <c r="AN6" s="3">
        <f>VALUE(RIGHT(LEFT(T6,3),1))</f>
        <v>0</v>
      </c>
      <c r="AO6" s="3">
        <f>VALUE(RIGHT(LEFT(T6,4),1))</f>
        <v>1</v>
      </c>
      <c r="AP6" s="3">
        <f>VALUE(RIGHT(LEFT(T6,5),1))</f>
        <v>0</v>
      </c>
      <c r="AQ6" s="3">
        <f>VALUE(RIGHT(LEFT(T6,6),1))</f>
        <v>1</v>
      </c>
      <c r="AR6" s="3">
        <f>VALUE(RIGHT(LEFT(T6,7),1))</f>
        <v>0</v>
      </c>
      <c r="AS6" s="3">
        <f>VALUE(RIGHT(LEFT(T6,8),1))</f>
        <v>0</v>
      </c>
      <c r="AT6" s="3">
        <f>VALUE(LEFT(U6,1))</f>
        <v>1</v>
      </c>
      <c r="AU6" s="3">
        <f>VALUE(RIGHT(LEFT(U6,2),1))</f>
        <v>0</v>
      </c>
      <c r="AV6" s="3">
        <f>VALUE(RIGHT(LEFT(U6,3),1))</f>
        <v>0</v>
      </c>
      <c r="AW6" s="3">
        <f>VALUE(RIGHT(LEFT(U6,4),1))</f>
        <v>0</v>
      </c>
      <c r="AX6" s="3">
        <f>VALUE(RIGHT(LEFT(U6,5),1))</f>
        <v>0</v>
      </c>
      <c r="AY6" s="3">
        <f>VALUE(RIGHT(LEFT(U6,6),1))</f>
        <v>1</v>
      </c>
      <c r="AZ6" s="3">
        <f>VALUE(RIGHT(LEFT(U6,7),1))</f>
        <v>0</v>
      </c>
      <c r="BA6" s="3">
        <f>VALUE(RIGHT(LEFT(U6,8),1))</f>
        <v>1</v>
      </c>
    </row>
    <row r="7" spans="2:53">
      <c r="B7" s="7"/>
      <c r="C7" s="6"/>
      <c r="D7" s="2" t="s">
        <v>197</v>
      </c>
      <c r="E7" s="20" t="s">
        <v>220</v>
      </c>
      <c r="F7" s="2" t="s">
        <v>221</v>
      </c>
      <c r="H7" s="12"/>
      <c r="V7" t="str">
        <f>IF(V6=1,"GP2_31","Not")</f>
        <v>Not</v>
      </c>
      <c r="AD7" t="str">
        <f>IF(AD6=1,"GP2_23","Not")</f>
        <v>Not</v>
      </c>
      <c r="AL7" t="str">
        <f>IF(AL6=1,"GP2_15","Not")</f>
        <v>Not</v>
      </c>
      <c r="AT7" t="str">
        <f>IF(AT6=1,"GP2_07","Not")</f>
        <v>GP2_07</v>
      </c>
    </row>
    <row r="8" spans="2:53">
      <c r="B8" s="7"/>
      <c r="C8" s="6"/>
      <c r="D8" s="2" t="s">
        <v>198</v>
      </c>
      <c r="E8" s="20" t="s">
        <v>222</v>
      </c>
      <c r="F8" s="2" t="s">
        <v>223</v>
      </c>
      <c r="H8" s="12"/>
      <c r="W8" t="str">
        <f>IF(W6=1,"GP2_30","Not")</f>
        <v>Not</v>
      </c>
      <c r="AE8" t="str">
        <f>IF(AE6=1,"GP2_22","Not")</f>
        <v>Not</v>
      </c>
      <c r="AM8" t="str">
        <f>IF(AM6=1,"GP2_14","Not")</f>
        <v>GP2_14</v>
      </c>
      <c r="AU8" t="str">
        <f>IF(AU6=1,"GP2_06","Not")</f>
        <v>Not</v>
      </c>
    </row>
    <row r="9" spans="2:53">
      <c r="B9" s="7"/>
      <c r="C9" s="6"/>
      <c r="D9" s="2" t="s">
        <v>199</v>
      </c>
      <c r="E9" s="20" t="s">
        <v>224</v>
      </c>
      <c r="F9" s="2" t="s">
        <v>225</v>
      </c>
      <c r="H9" s="12"/>
      <c r="X9" t="str">
        <f>IF(X6=1,"GP2_29","Not")</f>
        <v>Not</v>
      </c>
      <c r="AF9" t="str">
        <f>IF(AF6=1,"GP2_21","Not")</f>
        <v>Not</v>
      </c>
      <c r="AN9" t="str">
        <f>IF(AN6=1,"GP2_13","Not")</f>
        <v>Not</v>
      </c>
      <c r="AV9" t="str">
        <f>IF(AV6=1,"GP2_05","Not")</f>
        <v>Not</v>
      </c>
    </row>
    <row r="10" spans="2:53">
      <c r="B10" s="7"/>
      <c r="C10" s="6"/>
      <c r="D10" s="13" t="s">
        <v>200</v>
      </c>
      <c r="E10" s="18" t="s">
        <v>226</v>
      </c>
      <c r="F10" s="14" t="s">
        <v>227</v>
      </c>
      <c r="H10" s="12"/>
      <c r="Y10" t="str">
        <f>IF(Y6=1,"GP2_28","Not")</f>
        <v>Not</v>
      </c>
      <c r="AG10" t="str">
        <f>IF(AG6=1,"GP2_20","Not")</f>
        <v>Not</v>
      </c>
      <c r="AO10" t="str">
        <f>IF(AO6=1,"GP2_12","Not")</f>
        <v>GP2_12</v>
      </c>
      <c r="AW10" t="str">
        <f>IF(AW6=1,"GP2_04","Not")</f>
        <v>Not</v>
      </c>
    </row>
    <row r="11" spans="2:53">
      <c r="B11" s="7"/>
      <c r="C11" s="6"/>
      <c r="D11" s="14" t="s">
        <v>201</v>
      </c>
      <c r="E11" s="18" t="s">
        <v>228</v>
      </c>
      <c r="F11" s="14" t="s">
        <v>229</v>
      </c>
      <c r="H11" s="12"/>
      <c r="Z11" t="str">
        <f>IF(Z6=1,"GP2_27","Not")</f>
        <v>Not</v>
      </c>
      <c r="AH11" t="str">
        <f>IF(AH6=1,"GP2_19","Not")</f>
        <v>Not</v>
      </c>
      <c r="AP11" t="str">
        <f>IF(AP6=1,"GP2_11","Not")</f>
        <v>Not</v>
      </c>
      <c r="AX11" t="str">
        <f>IF(AX6=1,"GP2_03","Not")</f>
        <v>Not</v>
      </c>
    </row>
    <row r="12" spans="2:53">
      <c r="B12" s="7"/>
      <c r="C12" s="6"/>
      <c r="D12" s="2" t="s">
        <v>202</v>
      </c>
      <c r="E12" s="20" t="s">
        <v>230</v>
      </c>
      <c r="F12" s="2" t="s">
        <v>231</v>
      </c>
      <c r="H12" s="12"/>
      <c r="AA12" t="str">
        <f>IF(AA6=1,"GP2_26","Not")</f>
        <v>Not</v>
      </c>
      <c r="AI12" t="str">
        <f>IF(AI6=1,"GP2_18","Not")</f>
        <v>GP2_18</v>
      </c>
      <c r="AQ12" t="str">
        <f>IF(AQ6=1,"GP2_10","Not")</f>
        <v>GP2_10</v>
      </c>
      <c r="AY12" t="str">
        <f>IF(AY6=1,"GP2_02","Not")</f>
        <v>GP2_02</v>
      </c>
    </row>
    <row r="13" spans="2:53">
      <c r="B13" s="7"/>
      <c r="C13" s="6"/>
      <c r="D13" s="13" t="s">
        <v>203</v>
      </c>
      <c r="E13" s="18" t="s">
        <v>232</v>
      </c>
      <c r="F13" s="14" t="s">
        <v>233</v>
      </c>
      <c r="H13" s="12"/>
      <c r="AB13" t="str">
        <f>IF(AB6=1,"GP2_25","Not")</f>
        <v>Not</v>
      </c>
      <c r="AJ13" t="str">
        <f>IF(AJ6=1,"GP2_17","Not")</f>
        <v>Not</v>
      </c>
      <c r="AR13" t="str">
        <f>IF(AR6=1,"GP2_09","Not")</f>
        <v>Not</v>
      </c>
      <c r="AZ13" t="str">
        <f>IF(AZ6=1,"GP2_01","Not")</f>
        <v>Not</v>
      </c>
    </row>
    <row r="14" spans="2:53">
      <c r="B14" s="7"/>
      <c r="C14" s="6"/>
      <c r="D14" s="14" t="s">
        <v>204</v>
      </c>
      <c r="E14" s="14" t="s">
        <v>234</v>
      </c>
      <c r="F14" s="14" t="s">
        <v>235</v>
      </c>
      <c r="H14" s="12"/>
      <c r="AC14" t="str">
        <f>IF(AC6=1,"GP2_24","Not")</f>
        <v>Not</v>
      </c>
      <c r="AK14" t="str">
        <f>IF(AK6=1,"GP2_16","Not")</f>
        <v>GP2_16</v>
      </c>
      <c r="AS14" t="str">
        <f>IF(AS6=1,"GP2_08","Not")</f>
        <v>Not</v>
      </c>
      <c r="BA14" t="str">
        <f>IF(BA6=1,"GP2_0","Not")</f>
        <v>GP2_0</v>
      </c>
    </row>
    <row r="15" spans="2:53">
      <c r="B15" s="7"/>
      <c r="C15" s="6"/>
      <c r="D15" s="13" t="s">
        <v>205</v>
      </c>
      <c r="E15" s="14" t="s">
        <v>236</v>
      </c>
      <c r="F15" s="14" t="s">
        <v>237</v>
      </c>
      <c r="H15" s="12"/>
      <c r="AI15" s="21"/>
      <c r="AJ15" s="21"/>
      <c r="AK15" s="17"/>
      <c r="AL15" s="21"/>
      <c r="AM15" s="21"/>
      <c r="AN15" s="21"/>
      <c r="AO15" s="21"/>
      <c r="AP15" s="21"/>
      <c r="AQ15" s="21"/>
      <c r="AR15" s="21"/>
      <c r="AS15" s="21"/>
      <c r="AT15" s="21"/>
      <c r="AU15" s="21"/>
      <c r="AV15" s="21"/>
      <c r="AW15" s="21"/>
      <c r="AX15" s="21"/>
      <c r="AY15" s="21"/>
      <c r="AZ15" s="21"/>
      <c r="BA15" s="21"/>
    </row>
    <row r="16" spans="2:53">
      <c r="B16" s="7"/>
      <c r="C16" s="6"/>
      <c r="D16" s="14" t="s">
        <v>206</v>
      </c>
      <c r="E16" s="14" t="s">
        <v>238</v>
      </c>
      <c r="F16" s="14" t="s">
        <v>239</v>
      </c>
      <c r="H16" s="12"/>
    </row>
    <row r="17" spans="2:53">
      <c r="B17" s="7"/>
      <c r="C17" s="6"/>
      <c r="D17" s="14" t="s">
        <v>207</v>
      </c>
      <c r="E17" s="14" t="s">
        <v>240</v>
      </c>
      <c r="F17" s="14" t="s">
        <v>241</v>
      </c>
      <c r="H17" s="12"/>
    </row>
    <row r="18" spans="2:53">
      <c r="B18" s="7"/>
      <c r="C18" s="6"/>
      <c r="D18" s="14" t="s">
        <v>208</v>
      </c>
      <c r="E18" s="14" t="s">
        <v>242</v>
      </c>
      <c r="F18" s="14" t="s">
        <v>243</v>
      </c>
      <c r="H18" s="12"/>
    </row>
    <row r="19" spans="2:53">
      <c r="B19" s="7"/>
      <c r="C19" s="6"/>
      <c r="D19" s="13" t="s">
        <v>209</v>
      </c>
      <c r="E19" s="14" t="s">
        <v>244</v>
      </c>
      <c r="F19" s="14" t="s">
        <v>245</v>
      </c>
      <c r="H19" s="12"/>
    </row>
    <row r="20" spans="2:53">
      <c r="B20" s="7"/>
      <c r="C20" s="6"/>
      <c r="D20" s="13" t="s">
        <v>210</v>
      </c>
      <c r="E20" s="14" t="s">
        <v>247</v>
      </c>
      <c r="F20" s="14" t="s">
        <v>248</v>
      </c>
      <c r="H20" s="12"/>
    </row>
    <row r="21" spans="2:53">
      <c r="C21" s="2" t="s">
        <v>598</v>
      </c>
      <c r="D21" s="13" t="s">
        <v>132</v>
      </c>
      <c r="E21" s="14" t="s">
        <v>158</v>
      </c>
      <c r="F21" s="14" t="s">
        <v>106</v>
      </c>
      <c r="H21" s="12"/>
    </row>
    <row r="22" spans="2:53">
      <c r="F22" s="16" t="s">
        <v>599</v>
      </c>
      <c r="H22" s="12"/>
    </row>
    <row r="23" spans="2:53">
      <c r="F23" s="18" t="s">
        <v>600</v>
      </c>
      <c r="H23" s="12"/>
    </row>
    <row r="24" spans="2:53">
      <c r="H24" s="12"/>
    </row>
    <row r="25" spans="2:53">
      <c r="H25" s="12"/>
      <c r="I25" t="s">
        <v>602</v>
      </c>
    </row>
    <row r="26" spans="2:53">
      <c r="H26" s="12"/>
      <c r="I26" t="s">
        <v>609</v>
      </c>
    </row>
    <row r="27" spans="2:53">
      <c r="H27" s="12"/>
      <c r="I27" t="s">
        <v>610</v>
      </c>
      <c r="K27" s="2"/>
      <c r="L27" s="3" t="s">
        <v>0</v>
      </c>
      <c r="M27" s="3" t="s">
        <v>6</v>
      </c>
      <c r="N27" s="3" t="s">
        <v>5</v>
      </c>
      <c r="O27" s="3" t="s">
        <v>4</v>
      </c>
      <c r="P27" s="3" t="s">
        <v>3</v>
      </c>
      <c r="Q27" s="3" t="s">
        <v>2</v>
      </c>
      <c r="R27" s="3" t="s">
        <v>5</v>
      </c>
      <c r="S27" s="3" t="s">
        <v>4</v>
      </c>
      <c r="T27" s="3" t="s">
        <v>3</v>
      </c>
      <c r="U27" s="3" t="s">
        <v>2</v>
      </c>
      <c r="V27" s="3" t="s">
        <v>7</v>
      </c>
      <c r="W27" s="3" t="s">
        <v>8</v>
      </c>
      <c r="X27" s="3" t="s">
        <v>9</v>
      </c>
      <c r="Y27" s="3" t="s">
        <v>10</v>
      </c>
      <c r="Z27" s="3" t="s">
        <v>11</v>
      </c>
      <c r="AA27" s="3" t="s">
        <v>12</v>
      </c>
      <c r="AB27" s="3" t="s">
        <v>13</v>
      </c>
      <c r="AC27" s="3" t="s">
        <v>14</v>
      </c>
      <c r="AD27" s="3" t="s">
        <v>15</v>
      </c>
      <c r="AE27" s="3" t="s">
        <v>16</v>
      </c>
      <c r="AF27" s="3" t="s">
        <v>17</v>
      </c>
      <c r="AG27" s="3" t="s">
        <v>18</v>
      </c>
      <c r="AH27" s="3" t="s">
        <v>19</v>
      </c>
      <c r="AI27" s="3" t="s">
        <v>20</v>
      </c>
      <c r="AJ27" s="3" t="s">
        <v>21</v>
      </c>
      <c r="AK27" s="3" t="s">
        <v>22</v>
      </c>
      <c r="AL27" s="3" t="s">
        <v>23</v>
      </c>
      <c r="AM27" s="3" t="s">
        <v>24</v>
      </c>
      <c r="AN27" s="3" t="s">
        <v>25</v>
      </c>
      <c r="AO27" s="3" t="s">
        <v>26</v>
      </c>
      <c r="AP27" s="3" t="s">
        <v>27</v>
      </c>
      <c r="AQ27" s="3" t="s">
        <v>28</v>
      </c>
      <c r="AR27" s="3" t="s">
        <v>29</v>
      </c>
      <c r="AS27" s="3" t="s">
        <v>30</v>
      </c>
      <c r="AT27" s="3" t="s">
        <v>31</v>
      </c>
      <c r="AU27" s="3" t="s">
        <v>32</v>
      </c>
      <c r="AV27" s="3" t="s">
        <v>33</v>
      </c>
      <c r="AW27" s="3" t="s">
        <v>34</v>
      </c>
      <c r="AX27" s="3" t="s">
        <v>35</v>
      </c>
      <c r="AY27" s="3" t="s">
        <v>36</v>
      </c>
      <c r="AZ27" s="3" t="s">
        <v>37</v>
      </c>
      <c r="BA27" s="3" t="s">
        <v>38</v>
      </c>
    </row>
    <row r="28" spans="2:53">
      <c r="H28" s="12"/>
      <c r="K28" s="2" t="s">
        <v>1</v>
      </c>
      <c r="L28" s="4" t="s">
        <v>608</v>
      </c>
      <c r="M28" s="3" t="str">
        <f>RIGHTB(LEFT(L28,10),8)</f>
        <v>000FFD8F</v>
      </c>
      <c r="N28" s="3" t="str">
        <f>LEFT(M28,2)</f>
        <v>00</v>
      </c>
      <c r="O28" s="3" t="str">
        <f>RIGHT(LEFT(M28,4),2)</f>
        <v>0F</v>
      </c>
      <c r="P28" s="3" t="str">
        <f>RIGHT(LEFT(M28,6),2)</f>
        <v>FD</v>
      </c>
      <c r="Q28" s="3" t="str">
        <f>RIGHT(LEFT(M28,8),2)</f>
        <v>8F</v>
      </c>
      <c r="R28" s="3" t="str">
        <f>HEX2BIN(N28,8)</f>
        <v>00000000</v>
      </c>
      <c r="S28" s="3" t="str">
        <f>HEX2BIN(O28,8)</f>
        <v>00001111</v>
      </c>
      <c r="T28" s="3" t="str">
        <f>HEX2BIN(P28,8)</f>
        <v>11111101</v>
      </c>
      <c r="U28" s="3" t="str">
        <f>HEX2BIN(Q28,8)</f>
        <v>10001111</v>
      </c>
      <c r="V28" s="3">
        <f>VALUE(LEFT(R28,1))</f>
        <v>0</v>
      </c>
      <c r="W28" s="3">
        <f>VALUE(RIGHT(LEFT(R28,2),1))</f>
        <v>0</v>
      </c>
      <c r="X28" s="3">
        <f>VALUE(RIGHT(LEFT(R28,3),1))</f>
        <v>0</v>
      </c>
      <c r="Y28" s="3">
        <f>VALUE(RIGHT(LEFT(R28,4),1))</f>
        <v>0</v>
      </c>
      <c r="Z28" s="3">
        <f>VALUE(RIGHT(LEFT(R28,5),1))</f>
        <v>0</v>
      </c>
      <c r="AA28" s="3">
        <f>VALUE(RIGHT(LEFT(R28,6),1))</f>
        <v>0</v>
      </c>
      <c r="AB28" s="3">
        <f>VALUE(RIGHT(LEFT(R28,7),1))</f>
        <v>0</v>
      </c>
      <c r="AC28" s="3">
        <f>VALUE(RIGHT(LEFT(R28,8),1))</f>
        <v>0</v>
      </c>
      <c r="AD28" s="3">
        <f>VALUE(LEFT(S28,1))</f>
        <v>0</v>
      </c>
      <c r="AE28" s="3">
        <f>VALUE(RIGHT(LEFT(S28,2),1))</f>
        <v>0</v>
      </c>
      <c r="AF28" s="3">
        <f>VALUE(RIGHT(LEFT(S28,3),1))</f>
        <v>0</v>
      </c>
      <c r="AG28" s="3">
        <f>VALUE(RIGHT(LEFT(S28,4),1))</f>
        <v>0</v>
      </c>
      <c r="AH28" s="3">
        <f>VALUE(RIGHT(LEFT(S28,5),1))</f>
        <v>1</v>
      </c>
      <c r="AI28" s="3">
        <f>VALUE(RIGHT(LEFT(S28,6),1))</f>
        <v>1</v>
      </c>
      <c r="AJ28" s="3">
        <f>VALUE(RIGHT(LEFT(S28,7),1))</f>
        <v>1</v>
      </c>
      <c r="AK28" s="3">
        <f>VALUE(RIGHT(LEFT(S28,8),1))</f>
        <v>1</v>
      </c>
      <c r="AL28" s="3">
        <f>VALUE(LEFT(T28,1))</f>
        <v>1</v>
      </c>
      <c r="AM28" s="3">
        <f>VALUE(RIGHT(LEFT(T28,2),1))</f>
        <v>1</v>
      </c>
      <c r="AN28" s="3">
        <f>VALUE(RIGHT(LEFT(T28,3),1))</f>
        <v>1</v>
      </c>
      <c r="AO28" s="3">
        <f>VALUE(RIGHT(LEFT(T28,4),1))</f>
        <v>1</v>
      </c>
      <c r="AP28" s="3">
        <f>VALUE(RIGHT(LEFT(T28,5),1))</f>
        <v>1</v>
      </c>
      <c r="AQ28" s="3">
        <f>VALUE(RIGHT(LEFT(T28,6),1))</f>
        <v>1</v>
      </c>
      <c r="AR28" s="3">
        <f>VALUE(RIGHT(LEFT(T28,7),1))</f>
        <v>0</v>
      </c>
      <c r="AS28" s="3">
        <f>VALUE(RIGHT(LEFT(T28,8),1))</f>
        <v>1</v>
      </c>
      <c r="AT28" s="3">
        <f>VALUE(LEFT(U28,1))</f>
        <v>1</v>
      </c>
      <c r="AU28" s="3">
        <f>VALUE(RIGHT(LEFT(U28,2),1))</f>
        <v>0</v>
      </c>
      <c r="AV28" s="3">
        <f>VALUE(RIGHT(LEFT(U28,3),1))</f>
        <v>0</v>
      </c>
      <c r="AW28" s="3">
        <f>VALUE(RIGHT(LEFT(U28,4),1))</f>
        <v>0</v>
      </c>
      <c r="AX28" s="3">
        <f>VALUE(RIGHT(LEFT(U28,5),1))</f>
        <v>1</v>
      </c>
      <c r="AY28" s="3">
        <f>VALUE(RIGHT(LEFT(U28,6),1))</f>
        <v>1</v>
      </c>
      <c r="AZ28" s="3">
        <f>VALUE(RIGHT(LEFT(U28,7),1))</f>
        <v>1</v>
      </c>
      <c r="BA28" s="3">
        <f>VALUE(RIGHT(LEFT(U28,8),1))</f>
        <v>1</v>
      </c>
    </row>
    <row r="29" spans="2:53">
      <c r="H29" s="12"/>
      <c r="V29" t="str">
        <f>IF(V28=1,"GP2_31","Not")</f>
        <v>Not</v>
      </c>
      <c r="AD29" t="str">
        <f>IF(AD28=1,"GP2_23","Not")</f>
        <v>Not</v>
      </c>
      <c r="AL29" t="str">
        <f>IF(AL28=1,"GP2_15","Not")</f>
        <v>GP2_15</v>
      </c>
      <c r="AT29" t="str">
        <f>IF(AT28=1,"GP2_07","Not")</f>
        <v>GP2_07</v>
      </c>
    </row>
    <row r="30" spans="2:53">
      <c r="H30" s="12"/>
      <c r="W30" t="str">
        <f>IF(W28=1,"GP2_30","Not")</f>
        <v>Not</v>
      </c>
      <c r="AE30" t="str">
        <f>IF(AE28=1,"GP2_22","Not")</f>
        <v>Not</v>
      </c>
      <c r="AM30" t="str">
        <f>IF(AM28=1,"GP2_14","Not")</f>
        <v>GP2_14</v>
      </c>
      <c r="AU30" t="str">
        <f>IF(AU28=1,"GP2_06","Not")</f>
        <v>Not</v>
      </c>
    </row>
    <row r="31" spans="2:53">
      <c r="H31" s="12"/>
      <c r="X31" t="str">
        <f>IF(X28=1,"GP2_29","Not")</f>
        <v>Not</v>
      </c>
      <c r="AF31" t="str">
        <f>IF(AF28=1,"GP2_21","Not")</f>
        <v>Not</v>
      </c>
      <c r="AN31" t="str">
        <f>IF(AN28=1,"GP2_13","Not")</f>
        <v>GP2_13</v>
      </c>
      <c r="AV31" t="str">
        <f>IF(AV28=1,"GP2_05","Not")</f>
        <v>Not</v>
      </c>
    </row>
    <row r="32" spans="2:53">
      <c r="H32" s="12"/>
      <c r="Y32" t="str">
        <f>IF(Y28=1,"GP2_28","Not")</f>
        <v>Not</v>
      </c>
      <c r="AG32" t="str">
        <f>IF(AG28=1,"GP2_20","Not")</f>
        <v>Not</v>
      </c>
      <c r="AO32" t="str">
        <f>IF(AO28=1,"GP2_12","Not")</f>
        <v>GP2_12</v>
      </c>
      <c r="AW32" t="str">
        <f>IF(AW28=1,"GP2_04","Not")</f>
        <v>Not</v>
      </c>
    </row>
    <row r="33" spans="8:53">
      <c r="H33" s="12"/>
      <c r="Z33" t="str">
        <f>IF(Z28=1,"GP2_27","Not")</f>
        <v>Not</v>
      </c>
      <c r="AH33" t="str">
        <f>IF(AH28=1,"GP2_19","Not")</f>
        <v>GP2_19</v>
      </c>
      <c r="AP33" t="str">
        <f>IF(AP28=1,"GP2_11","Not")</f>
        <v>GP2_11</v>
      </c>
      <c r="AX33" t="str">
        <f>IF(AX28=1,"GP2_03","Not")</f>
        <v>GP2_03</v>
      </c>
    </row>
    <row r="34" spans="8:53">
      <c r="AA34" t="str">
        <f>IF(AA28=1,"GP2_26","Not")</f>
        <v>Not</v>
      </c>
      <c r="AI34" t="str">
        <f>IF(AI28=1,"GP2_18","Not")</f>
        <v>GP2_18</v>
      </c>
      <c r="AQ34" t="str">
        <f>IF(AQ28=1,"GP2_10","Not")</f>
        <v>GP2_10</v>
      </c>
      <c r="AY34" t="str">
        <f>IF(AY28=1,"GP2_02","Not")</f>
        <v>GP2_02</v>
      </c>
    </row>
    <row r="35" spans="8:53">
      <c r="AB35" t="str">
        <f>IF(AB28=1,"GP2_25","Not")</f>
        <v>Not</v>
      </c>
      <c r="AJ35" t="str">
        <f>IF(AJ28=1,"GP2_17","Not")</f>
        <v>GP2_17</v>
      </c>
      <c r="AR35" t="str">
        <f>IF(AR28=1,"GP2_09","Not")</f>
        <v>Not</v>
      </c>
      <c r="AZ35" t="str">
        <f>IF(AZ28=1,"GP2_01","Not")</f>
        <v>GP2_01</v>
      </c>
    </row>
    <row r="36" spans="8:53">
      <c r="AC36" t="str">
        <f>IF(AC28=1,"GP2_24","Not")</f>
        <v>Not</v>
      </c>
      <c r="AK36" t="str">
        <f>IF(AK28=1,"GP2_16","Not")</f>
        <v>GP2_16</v>
      </c>
      <c r="AS36" t="str">
        <f>IF(AS28=1,"GP2_08","Not")</f>
        <v>GP2_08</v>
      </c>
      <c r="BA36" t="str">
        <f>IF(BA28=1,"GP2_0","Not")</f>
        <v>GP2_0</v>
      </c>
    </row>
    <row r="39" spans="8:53">
      <c r="I39" t="s">
        <v>616</v>
      </c>
    </row>
    <row r="40" spans="8:53">
      <c r="I40" t="s">
        <v>614</v>
      </c>
    </row>
    <row r="41" spans="8:53">
      <c r="K41" s="2"/>
      <c r="L41" s="3" t="s">
        <v>0</v>
      </c>
      <c r="M41" s="3" t="s">
        <v>6</v>
      </c>
      <c r="N41" s="3" t="s">
        <v>5</v>
      </c>
      <c r="O41" s="3" t="s">
        <v>4</v>
      </c>
      <c r="P41" s="3" t="s">
        <v>3</v>
      </c>
      <c r="Q41" s="3" t="s">
        <v>2</v>
      </c>
      <c r="R41" s="3" t="s">
        <v>5</v>
      </c>
      <c r="S41" s="3" t="s">
        <v>4</v>
      </c>
      <c r="T41" s="3" t="s">
        <v>3</v>
      </c>
      <c r="U41" s="3" t="s">
        <v>2</v>
      </c>
      <c r="V41" s="3" t="s">
        <v>7</v>
      </c>
      <c r="W41" s="3" t="s">
        <v>8</v>
      </c>
      <c r="X41" s="3" t="s">
        <v>9</v>
      </c>
      <c r="Y41" s="3" t="s">
        <v>10</v>
      </c>
      <c r="Z41" s="3" t="s">
        <v>11</v>
      </c>
      <c r="AA41" s="3" t="s">
        <v>12</v>
      </c>
      <c r="AB41" s="3" t="s">
        <v>13</v>
      </c>
      <c r="AC41" s="3" t="s">
        <v>14</v>
      </c>
      <c r="AD41" s="3" t="s">
        <v>15</v>
      </c>
      <c r="AE41" s="3" t="s">
        <v>16</v>
      </c>
      <c r="AF41" s="3" t="s">
        <v>17</v>
      </c>
      <c r="AG41" s="3" t="s">
        <v>18</v>
      </c>
      <c r="AH41" s="3" t="s">
        <v>19</v>
      </c>
      <c r="AI41" s="3" t="s">
        <v>20</v>
      </c>
      <c r="AJ41" s="3" t="s">
        <v>21</v>
      </c>
      <c r="AK41" s="3" t="s">
        <v>22</v>
      </c>
      <c r="AL41" s="3" t="s">
        <v>23</v>
      </c>
      <c r="AM41" s="3" t="s">
        <v>24</v>
      </c>
      <c r="AN41" s="3" t="s">
        <v>25</v>
      </c>
      <c r="AO41" s="3" t="s">
        <v>26</v>
      </c>
      <c r="AP41" s="3" t="s">
        <v>27</v>
      </c>
      <c r="AQ41" s="3" t="s">
        <v>28</v>
      </c>
      <c r="AR41" s="3" t="s">
        <v>29</v>
      </c>
      <c r="AS41" s="3" t="s">
        <v>30</v>
      </c>
      <c r="AT41" s="3" t="s">
        <v>31</v>
      </c>
      <c r="AU41" s="3" t="s">
        <v>32</v>
      </c>
      <c r="AV41" s="3" t="s">
        <v>33</v>
      </c>
      <c r="AW41" s="3" t="s">
        <v>34</v>
      </c>
      <c r="AX41" s="3" t="s">
        <v>35</v>
      </c>
      <c r="AY41" s="3" t="s">
        <v>36</v>
      </c>
      <c r="AZ41" s="3" t="s">
        <v>37</v>
      </c>
      <c r="BA41" s="3" t="s">
        <v>38</v>
      </c>
    </row>
    <row r="42" spans="8:53">
      <c r="K42" s="2" t="s">
        <v>1</v>
      </c>
      <c r="L42" s="4" t="s">
        <v>615</v>
      </c>
      <c r="M42" s="3" t="str">
        <f>RIGHTB(LEFT(L42,10),8)</f>
        <v>10001111</v>
      </c>
      <c r="N42" s="3" t="str">
        <f>LEFT(M42,2)</f>
        <v>10</v>
      </c>
      <c r="O42" s="3" t="str">
        <f>RIGHT(LEFT(M42,4),2)</f>
        <v>00</v>
      </c>
      <c r="P42" s="3" t="str">
        <f>RIGHT(LEFT(M42,6),2)</f>
        <v>11</v>
      </c>
      <c r="Q42" s="3" t="str">
        <f>RIGHT(LEFT(M42,8),2)</f>
        <v>11</v>
      </c>
      <c r="R42" s="3" t="str">
        <f>HEX2BIN(N42,8)</f>
        <v>00010000</v>
      </c>
      <c r="S42" s="3" t="str">
        <f>HEX2BIN(O42,8)</f>
        <v>00000000</v>
      </c>
      <c r="T42" s="3" t="str">
        <f>HEX2BIN(P42,8)</f>
        <v>00010001</v>
      </c>
      <c r="U42" s="3" t="str">
        <f>HEX2BIN(Q42,8)</f>
        <v>00010001</v>
      </c>
      <c r="V42" s="3">
        <f>VALUE(LEFT(R42,1))</f>
        <v>0</v>
      </c>
      <c r="W42" s="3">
        <f>VALUE(RIGHT(LEFT(R42,2),1))</f>
        <v>0</v>
      </c>
      <c r="X42" s="3">
        <f>VALUE(RIGHT(LEFT(R42,3),1))</f>
        <v>0</v>
      </c>
      <c r="Y42" s="3">
        <f>VALUE(RIGHT(LEFT(R42,4),1))</f>
        <v>1</v>
      </c>
      <c r="Z42" s="3">
        <f>VALUE(RIGHT(LEFT(R42,5),1))</f>
        <v>0</v>
      </c>
      <c r="AA42" s="3">
        <f>VALUE(RIGHT(LEFT(R42,6),1))</f>
        <v>0</v>
      </c>
      <c r="AB42" s="3">
        <f>VALUE(RIGHT(LEFT(R42,7),1))</f>
        <v>0</v>
      </c>
      <c r="AC42" s="3">
        <f>VALUE(RIGHT(LEFT(R42,8),1))</f>
        <v>0</v>
      </c>
      <c r="AD42" s="3">
        <f>VALUE(LEFT(S42,1))</f>
        <v>0</v>
      </c>
      <c r="AE42" s="3">
        <f>VALUE(RIGHT(LEFT(S42,2),1))</f>
        <v>0</v>
      </c>
      <c r="AF42" s="3">
        <f>VALUE(RIGHT(LEFT(S42,3),1))</f>
        <v>0</v>
      </c>
      <c r="AG42" s="3">
        <f>VALUE(RIGHT(LEFT(S42,4),1))</f>
        <v>0</v>
      </c>
      <c r="AH42" s="3">
        <f>VALUE(RIGHT(LEFT(S42,5),1))</f>
        <v>0</v>
      </c>
      <c r="AI42" s="3">
        <f>VALUE(RIGHT(LEFT(S42,6),1))</f>
        <v>0</v>
      </c>
      <c r="AJ42" s="3">
        <f>VALUE(RIGHT(LEFT(S42,7),1))</f>
        <v>0</v>
      </c>
      <c r="AK42" s="3">
        <f>VALUE(RIGHT(LEFT(S42,8),1))</f>
        <v>0</v>
      </c>
      <c r="AL42" s="3">
        <f>VALUE(LEFT(T42,1))</f>
        <v>0</v>
      </c>
      <c r="AM42" s="3">
        <f>VALUE(RIGHT(LEFT(T42,2),1))</f>
        <v>0</v>
      </c>
      <c r="AN42" s="3">
        <f>VALUE(RIGHT(LEFT(T42,3),1))</f>
        <v>0</v>
      </c>
      <c r="AO42" s="3">
        <f>VALUE(RIGHT(LEFT(T42,4),1))</f>
        <v>1</v>
      </c>
      <c r="AP42" s="3">
        <f>VALUE(RIGHT(LEFT(T42,5),1))</f>
        <v>0</v>
      </c>
      <c r="AQ42" s="3">
        <f>VALUE(RIGHT(LEFT(T42,6),1))</f>
        <v>0</v>
      </c>
      <c r="AR42" s="3">
        <f>VALUE(RIGHT(LEFT(T42,7),1))</f>
        <v>0</v>
      </c>
      <c r="AS42" s="3">
        <f>VALUE(RIGHT(LEFT(T42,8),1))</f>
        <v>1</v>
      </c>
      <c r="AT42" s="3">
        <f>VALUE(LEFT(U42,1))</f>
        <v>0</v>
      </c>
      <c r="AU42" s="3">
        <f>VALUE(RIGHT(LEFT(U42,2),1))</f>
        <v>0</v>
      </c>
      <c r="AV42" s="3">
        <f>VALUE(RIGHT(LEFT(U42,3),1))</f>
        <v>0</v>
      </c>
      <c r="AW42" s="3">
        <f>VALUE(RIGHT(LEFT(U42,4),1))</f>
        <v>1</v>
      </c>
      <c r="AX42" s="3">
        <f>VALUE(RIGHT(LEFT(U42,5),1))</f>
        <v>0</v>
      </c>
      <c r="AY42" s="3">
        <f>VALUE(RIGHT(LEFT(U42,6),1))</f>
        <v>0</v>
      </c>
      <c r="AZ42" s="3">
        <f>VALUE(RIGHT(LEFT(U42,7),1))</f>
        <v>0</v>
      </c>
      <c r="BA42" s="3">
        <f>VALUE(RIGHT(LEFT(U42,8),1))</f>
        <v>1</v>
      </c>
    </row>
    <row r="43" spans="8:53">
      <c r="V43" t="str">
        <f>IF(V42=1,"GP2_31","Not")</f>
        <v>Not</v>
      </c>
      <c r="AD43" t="str">
        <f>IF(AD42=1,"GP2_23","Not")</f>
        <v>Not</v>
      </c>
      <c r="AL43" t="str">
        <f>IF(AL42=1,"GP2_15","Not")</f>
        <v>Not</v>
      </c>
      <c r="AT43" t="str">
        <f>IF(AT42=1,"GP2_07","Not")</f>
        <v>Not</v>
      </c>
    </row>
    <row r="44" spans="8:53">
      <c r="W44" t="str">
        <f>IF(W42=1,"GP2_30","Not")</f>
        <v>Not</v>
      </c>
      <c r="AE44" t="str">
        <f>IF(AE42=1,"GP2_22","Not")</f>
        <v>Not</v>
      </c>
      <c r="AM44" t="str">
        <f>IF(AM42=1,"GP2_14","Not")</f>
        <v>Not</v>
      </c>
      <c r="AU44" t="str">
        <f>IF(AU42=1,"GP2_06","Not")</f>
        <v>Not</v>
      </c>
    </row>
    <row r="45" spans="8:53">
      <c r="X45" t="str">
        <f>IF(X42=1,"GP2_29","Not")</f>
        <v>Not</v>
      </c>
      <c r="AF45" t="str">
        <f>IF(AF42=1,"GP2_21","Not")</f>
        <v>Not</v>
      </c>
      <c r="AN45" t="str">
        <f>IF(AN42=1,"GP2_13","Not")</f>
        <v>Not</v>
      </c>
      <c r="AV45" t="str">
        <f>IF(AV42=1,"GP2_05","Not")</f>
        <v>Not</v>
      </c>
    </row>
    <row r="46" spans="8:53">
      <c r="Y46" t="str">
        <f>IF(Y42=1,"GP2_28","Not")</f>
        <v>GP2_28</v>
      </c>
      <c r="AG46" t="str">
        <f>IF(AG42=1,"GP2_20","Not")</f>
        <v>Not</v>
      </c>
      <c r="AO46" t="str">
        <f>IF(AO42=1,"GP2_12","Not")</f>
        <v>GP2_12</v>
      </c>
      <c r="AW46" t="str">
        <f>IF(AW42=1,"GP2_04","Not")</f>
        <v>GP2_04</v>
      </c>
    </row>
    <row r="47" spans="8:53">
      <c r="Z47" t="str">
        <f>IF(Z42=1,"GP2_27","Not")</f>
        <v>Not</v>
      </c>
      <c r="AH47" t="str">
        <f>IF(AH42=1,"GP2_19","Not")</f>
        <v>Not</v>
      </c>
      <c r="AP47" t="str">
        <f>IF(AP42=1,"GP2_11","Not")</f>
        <v>Not</v>
      </c>
      <c r="AX47" t="str">
        <f>IF(AX42=1,"GP2_03","Not")</f>
        <v>Not</v>
      </c>
    </row>
    <row r="48" spans="8:53">
      <c r="AA48" t="str">
        <f>IF(AA42=1,"GP2_26","Not")</f>
        <v>Not</v>
      </c>
      <c r="AI48" t="str">
        <f>IF(AI42=1,"GP2_18","Not")</f>
        <v>Not</v>
      </c>
      <c r="AQ48" t="str">
        <f>IF(AQ42=1,"GP2_10","Not")</f>
        <v>Not</v>
      </c>
      <c r="AY48" t="str">
        <f>IF(AY42=1,"GP2_02","Not")</f>
        <v>Not</v>
      </c>
    </row>
    <row r="49" spans="9:53">
      <c r="AB49" t="str">
        <f>IF(AB42=1,"GP2_25","Not")</f>
        <v>Not</v>
      </c>
      <c r="AJ49" t="str">
        <f>IF(AJ42=1,"GP2_17","Not")</f>
        <v>Not</v>
      </c>
      <c r="AR49" t="str">
        <f>IF(AR42=1,"GP2_09","Not")</f>
        <v>Not</v>
      </c>
      <c r="AZ49" t="str">
        <f>IF(AZ42=1,"GP2_01","Not")</f>
        <v>Not</v>
      </c>
    </row>
    <row r="50" spans="9:53">
      <c r="AC50" t="str">
        <f>IF(AC42=1,"GP2_24","Not")</f>
        <v>Not</v>
      </c>
      <c r="AK50" t="str">
        <f>IF(AK42=1,"GP2_16","Not")</f>
        <v>Not</v>
      </c>
      <c r="AS50" t="str">
        <f>IF(AS42=1,"GP2_08","Not")</f>
        <v>GP2_08</v>
      </c>
      <c r="BA50" t="str">
        <f>IF(BA42=1,"GP2_0","Not")</f>
        <v>GP2_0</v>
      </c>
    </row>
    <row r="57" spans="9:53">
      <c r="I57" t="s">
        <v>617</v>
      </c>
    </row>
    <row r="58" spans="9:53">
      <c r="I58" t="s">
        <v>618</v>
      </c>
    </row>
  </sheetData>
  <mergeCells count="3">
    <mergeCell ref="B3:B20"/>
    <mergeCell ref="C3:C20"/>
    <mergeCell ref="H3:H33"/>
  </mergeCells>
  <phoneticPr fontId="2" type="noConversion"/>
  <conditionalFormatting sqref="V6:BA6">
    <cfRule type="cellIs" dxfId="10" priority="3" operator="greaterThan">
      <formula>0</formula>
    </cfRule>
  </conditionalFormatting>
  <conditionalFormatting sqref="V28:BA28">
    <cfRule type="cellIs" dxfId="9" priority="2" operator="greaterThan">
      <formula>0</formula>
    </cfRule>
  </conditionalFormatting>
  <conditionalFormatting sqref="V42:BA42">
    <cfRule type="cellIs" dxfId="8" priority="1" operator="greaterThan">
      <formula>0</formula>
    </cfRule>
  </conditionalFormatting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2A7629-1E36-47FE-9F15-89B771EF6FB8}">
  <dimension ref="B2:BJ36"/>
  <sheetViews>
    <sheetView topLeftCell="V4" workbookViewId="0">
      <selection activeCell="AY6" sqref="AY6:AY28"/>
    </sheetView>
  </sheetViews>
  <sheetFormatPr defaultRowHeight="16.5"/>
  <cols>
    <col min="2" max="2" width="9.5" bestFit="1" customWidth="1"/>
    <col min="3" max="3" width="14" bestFit="1" customWidth="1"/>
    <col min="4" max="4" width="7.5" bestFit="1" customWidth="1"/>
    <col min="5" max="5" width="9.5" hidden="1" customWidth="1"/>
    <col min="6" max="7" width="7.5" hidden="1" customWidth="1"/>
    <col min="8" max="8" width="6.5" hidden="1" customWidth="1"/>
    <col min="9" max="9" width="5.5" hidden="1" customWidth="1"/>
    <col min="10" max="13" width="9.5" hidden="1" customWidth="1"/>
    <col min="14" max="14" width="4.75" bestFit="1" customWidth="1"/>
    <col min="15" max="30" width="4.75" customWidth="1"/>
    <col min="31" max="35" width="4.75" bestFit="1" customWidth="1"/>
    <col min="36" max="45" width="3.75" bestFit="1" customWidth="1"/>
    <col min="53" max="61" width="0" hidden="1" customWidth="1"/>
    <col min="62" max="62" width="14" bestFit="1" customWidth="1"/>
  </cols>
  <sheetData>
    <row r="2" spans="2:62">
      <c r="B2" s="21" t="s">
        <v>604</v>
      </c>
    </row>
    <row r="3" spans="2:62">
      <c r="B3" s="21"/>
      <c r="C3" s="3" t="s">
        <v>607</v>
      </c>
      <c r="E3" s="6" t="s">
        <v>606</v>
      </c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U3" s="6" t="s">
        <v>606</v>
      </c>
      <c r="AV3" s="6"/>
      <c r="AX3" s="6" t="s">
        <v>607</v>
      </c>
      <c r="AY3" s="6"/>
      <c r="BA3" s="6" t="s">
        <v>606</v>
      </c>
      <c r="BB3" s="6"/>
      <c r="BC3" s="6"/>
      <c r="BD3" s="6"/>
      <c r="BE3" s="6"/>
      <c r="BF3" s="6"/>
      <c r="BG3" s="6"/>
      <c r="BH3" s="6"/>
      <c r="BI3" s="6"/>
      <c r="BJ3" s="6"/>
    </row>
    <row r="4" spans="2:62">
      <c r="B4" s="3" t="s">
        <v>0</v>
      </c>
      <c r="C4" s="4" t="s">
        <v>615</v>
      </c>
      <c r="E4" s="10" t="s">
        <v>6</v>
      </c>
      <c r="F4" s="22" t="s">
        <v>5</v>
      </c>
      <c r="G4" s="22" t="s">
        <v>4</v>
      </c>
      <c r="H4" s="22" t="s">
        <v>3</v>
      </c>
      <c r="I4" s="22" t="s">
        <v>2</v>
      </c>
      <c r="J4" s="23" t="s">
        <v>5</v>
      </c>
      <c r="K4" s="23" t="s">
        <v>4</v>
      </c>
      <c r="L4" s="23" t="s">
        <v>3</v>
      </c>
      <c r="M4" s="23" t="s">
        <v>2</v>
      </c>
      <c r="N4" s="24" t="s">
        <v>7</v>
      </c>
      <c r="O4" s="24" t="s">
        <v>8</v>
      </c>
      <c r="P4" s="24" t="s">
        <v>9</v>
      </c>
      <c r="Q4" s="24" t="s">
        <v>10</v>
      </c>
      <c r="R4" s="24" t="s">
        <v>11</v>
      </c>
      <c r="S4" s="24" t="s">
        <v>12</v>
      </c>
      <c r="T4" s="24" t="s">
        <v>13</v>
      </c>
      <c r="U4" s="24" t="s">
        <v>14</v>
      </c>
      <c r="V4" s="24" t="s">
        <v>15</v>
      </c>
      <c r="W4" s="24" t="s">
        <v>16</v>
      </c>
      <c r="X4" s="24" t="s">
        <v>17</v>
      </c>
      <c r="Y4" s="24" t="s">
        <v>18</v>
      </c>
      <c r="Z4" s="24" t="s">
        <v>19</v>
      </c>
      <c r="AA4" s="24" t="s">
        <v>20</v>
      </c>
      <c r="AB4" s="24" t="s">
        <v>21</v>
      </c>
      <c r="AC4" s="24" t="s">
        <v>22</v>
      </c>
      <c r="AD4" s="24" t="s">
        <v>23</v>
      </c>
      <c r="AE4" s="24" t="s">
        <v>24</v>
      </c>
      <c r="AF4" s="24" t="s">
        <v>25</v>
      </c>
      <c r="AG4" s="24" t="s">
        <v>26</v>
      </c>
      <c r="AH4" s="24" t="s">
        <v>27</v>
      </c>
      <c r="AI4" s="24" t="s">
        <v>28</v>
      </c>
      <c r="AJ4" s="24" t="s">
        <v>29</v>
      </c>
      <c r="AK4" s="24" t="s">
        <v>30</v>
      </c>
      <c r="AL4" s="24" t="s">
        <v>31</v>
      </c>
      <c r="AM4" s="24" t="s">
        <v>32</v>
      </c>
      <c r="AN4" s="24" t="s">
        <v>33</v>
      </c>
      <c r="AO4" s="24" t="s">
        <v>34</v>
      </c>
      <c r="AP4" s="24" t="s">
        <v>35</v>
      </c>
      <c r="AQ4" s="24" t="s">
        <v>36</v>
      </c>
      <c r="AR4" s="24" t="s">
        <v>37</v>
      </c>
      <c r="AS4" s="24" t="s">
        <v>38</v>
      </c>
      <c r="AU4" s="3" t="s">
        <v>603</v>
      </c>
      <c r="AV4" s="3" t="s">
        <v>0</v>
      </c>
      <c r="AX4" s="3" t="s">
        <v>603</v>
      </c>
      <c r="AY4" s="3" t="s">
        <v>0</v>
      </c>
      <c r="BA4" s="23" t="s">
        <v>5</v>
      </c>
      <c r="BB4" s="23" t="s">
        <v>4</v>
      </c>
      <c r="BC4" s="23" t="s">
        <v>3</v>
      </c>
      <c r="BD4" s="23" t="s">
        <v>2</v>
      </c>
      <c r="BE4" s="22" t="s">
        <v>5</v>
      </c>
      <c r="BF4" s="22" t="s">
        <v>4</v>
      </c>
      <c r="BG4" s="22" t="s">
        <v>3</v>
      </c>
      <c r="BH4" s="22" t="s">
        <v>2</v>
      </c>
      <c r="BI4" s="10" t="s">
        <v>6</v>
      </c>
      <c r="BJ4" s="3" t="s">
        <v>0</v>
      </c>
    </row>
    <row r="5" spans="2:62">
      <c r="C5" s="21"/>
      <c r="E5" s="3" t="str">
        <f>RIGHTB(LEFT(C4,10),8)</f>
        <v>10001111</v>
      </c>
      <c r="F5" s="3" t="str">
        <f>LEFT(E5,2)</f>
        <v>10</v>
      </c>
      <c r="G5" s="3" t="str">
        <f>RIGHT(LEFT(E5,4),2)</f>
        <v>00</v>
      </c>
      <c r="H5" s="3" t="str">
        <f>RIGHT(LEFT(E5,6),2)</f>
        <v>11</v>
      </c>
      <c r="I5" s="3" t="str">
        <f>RIGHT(LEFT(E5,8),2)</f>
        <v>11</v>
      </c>
      <c r="J5" s="3" t="str">
        <f>HEX2BIN(F5,8)</f>
        <v>00010000</v>
      </c>
      <c r="K5" s="3" t="str">
        <f>HEX2BIN(G5,8)</f>
        <v>00000000</v>
      </c>
      <c r="L5" s="3" t="str">
        <f>HEX2BIN(H5,8)</f>
        <v>00010001</v>
      </c>
      <c r="M5" s="3" t="str">
        <f>HEX2BIN(I5,8)</f>
        <v>00010001</v>
      </c>
      <c r="N5" s="3">
        <f>VALUE(LEFT(J5,1))</f>
        <v>0</v>
      </c>
      <c r="O5" s="3">
        <f>VALUE(RIGHT(LEFT(J5,2),1))</f>
        <v>0</v>
      </c>
      <c r="P5" s="3">
        <f>VALUE(RIGHT(LEFT(J5,3),1))</f>
        <v>0</v>
      </c>
      <c r="Q5" s="3">
        <f>VALUE(RIGHT(LEFT(J5,4),1))</f>
        <v>1</v>
      </c>
      <c r="R5" s="3">
        <f>VALUE(RIGHT(LEFT(J5,5),1))</f>
        <v>0</v>
      </c>
      <c r="S5" s="3">
        <f>VALUE(RIGHT(LEFT(J5,6),1))</f>
        <v>0</v>
      </c>
      <c r="T5" s="3">
        <f>VALUE(RIGHT(LEFT(J5,7),1))</f>
        <v>0</v>
      </c>
      <c r="U5" s="3">
        <f>VALUE(RIGHT(LEFT(J5,8),1))</f>
        <v>0</v>
      </c>
      <c r="V5" s="3">
        <f>VALUE(LEFT(K5,1))</f>
        <v>0</v>
      </c>
      <c r="W5" s="3">
        <f>VALUE(RIGHT(LEFT(K5,2),1))</f>
        <v>0</v>
      </c>
      <c r="X5" s="3">
        <f>VALUE(RIGHT(LEFT(K5,3),1))</f>
        <v>0</v>
      </c>
      <c r="Y5" s="3">
        <f>VALUE(RIGHT(LEFT(K5,4),1))</f>
        <v>0</v>
      </c>
      <c r="Z5" s="3">
        <f>VALUE(RIGHT(LEFT(K5,5),1))</f>
        <v>0</v>
      </c>
      <c r="AA5" s="3">
        <f>VALUE(RIGHT(LEFT(K5,6),1))</f>
        <v>0</v>
      </c>
      <c r="AB5" s="3">
        <f>VALUE(RIGHT(LEFT(K5,7),1))</f>
        <v>0</v>
      </c>
      <c r="AC5" s="3">
        <f>VALUE(RIGHT(LEFT(K5,8),1))</f>
        <v>0</v>
      </c>
      <c r="AD5" s="3">
        <f>VALUE(LEFT(L5,1))</f>
        <v>0</v>
      </c>
      <c r="AE5" s="3">
        <f>VALUE(RIGHT(LEFT(L5,2),1))</f>
        <v>0</v>
      </c>
      <c r="AF5" s="3">
        <f>VALUE(RIGHT(LEFT(L5,3),1))</f>
        <v>0</v>
      </c>
      <c r="AG5" s="3">
        <f>VALUE(RIGHT(LEFT(L5,4),1))</f>
        <v>1</v>
      </c>
      <c r="AH5" s="3">
        <f>VALUE(RIGHT(LEFT(L5,5),1))</f>
        <v>0</v>
      </c>
      <c r="AI5" s="3">
        <f>VALUE(RIGHT(LEFT(L5,6),1))</f>
        <v>0</v>
      </c>
      <c r="AJ5" s="3">
        <f>VALUE(RIGHT(LEFT(L5,7),1))</f>
        <v>0</v>
      </c>
      <c r="AK5" s="3">
        <f>VALUE(RIGHT(LEFT(L5,8),1))</f>
        <v>1</v>
      </c>
      <c r="AL5" s="3">
        <f>VALUE(LEFT(M5,1))</f>
        <v>0</v>
      </c>
      <c r="AM5" s="3">
        <f>VALUE(RIGHT(LEFT(M5,2),1))</f>
        <v>0</v>
      </c>
      <c r="AN5" s="3">
        <f>VALUE(RIGHT(LEFT(M5,3),1))</f>
        <v>0</v>
      </c>
      <c r="AO5" s="3">
        <f>VALUE(RIGHT(LEFT(M5,4),1))</f>
        <v>1</v>
      </c>
      <c r="AP5" s="3">
        <f>VALUE(RIGHT(LEFT(M5,5),1))</f>
        <v>0</v>
      </c>
      <c r="AQ5" s="3">
        <f>VALUE(RIGHT(LEFT(M5,6),1))</f>
        <v>0</v>
      </c>
      <c r="AR5" s="3">
        <f>VALUE(RIGHT(LEFT(M5,7),1))</f>
        <v>0</v>
      </c>
      <c r="AS5" s="3">
        <f>VALUE(RIGHT(LEFT(M5,8),1))</f>
        <v>1</v>
      </c>
      <c r="AU5" s="24" t="s">
        <v>7</v>
      </c>
      <c r="AV5" s="3">
        <f>VALUE(LEFT(J5,1))</f>
        <v>0</v>
      </c>
      <c r="AX5" s="24" t="s">
        <v>7</v>
      </c>
      <c r="AY5" s="26">
        <v>1</v>
      </c>
      <c r="BA5" s="3" t="str">
        <f>AY5&amp;AY6&amp;AY7&amp;AY8&amp;AY9&amp;AY10&amp;AY11&amp;AY12</f>
        <v>11111111</v>
      </c>
      <c r="BB5" s="3" t="str">
        <f>AY13&amp;AY14&amp;AY15&amp;AY16&amp;AY17&amp;AY18&amp;AY19&amp;AY20</f>
        <v>11111111</v>
      </c>
      <c r="BC5" s="3" t="str">
        <f>AY21&amp;AY22&amp;AY23&amp;AY24&amp;AY25&amp;AY26&amp;AY27&amp;AY28</f>
        <v>11111111</v>
      </c>
      <c r="BD5" s="3" t="str">
        <f>AY29&amp;AY30&amp;AY31&amp;AY32&amp;AY33&amp;AY34&amp;AY35&amp;AY36</f>
        <v>00000000</v>
      </c>
      <c r="BE5" s="3" t="str">
        <f>RIGHT("00"&amp;BIN2HEX(BA5),2)</f>
        <v>FF</v>
      </c>
      <c r="BF5" s="3" t="str">
        <f>RIGHT("00"&amp;BIN2HEX(BB5),2)</f>
        <v>FF</v>
      </c>
      <c r="BG5" s="3" t="str">
        <f>RIGHT("00"&amp;BIN2HEX(BC5),2)</f>
        <v>FF</v>
      </c>
      <c r="BH5" s="3" t="str">
        <f>RIGHT("00"&amp;BIN2HEX(BD5),2)</f>
        <v>00</v>
      </c>
      <c r="BI5" s="25" t="str">
        <f>BE5&amp;BF5&amp;BG5&amp;BH5</f>
        <v>FFFFFF00</v>
      </c>
      <c r="BJ5" s="25" t="str">
        <f>"0x"&amp;BI5&amp;"UL"</f>
        <v>0xFFFFFF00UL</v>
      </c>
    </row>
    <row r="6" spans="2:62">
      <c r="AU6" s="24" t="s">
        <v>8</v>
      </c>
      <c r="AV6" s="3">
        <f>VALUE(RIGHT(LEFT(J5,2),1))</f>
        <v>0</v>
      </c>
      <c r="AX6" s="24" t="s">
        <v>8</v>
      </c>
      <c r="AY6" s="26">
        <v>1</v>
      </c>
    </row>
    <row r="7" spans="2:62">
      <c r="AU7" s="24" t="s">
        <v>9</v>
      </c>
      <c r="AV7" s="3">
        <f>VALUE(RIGHT(LEFT(J5,3),1))</f>
        <v>0</v>
      </c>
      <c r="AX7" s="24" t="s">
        <v>9</v>
      </c>
      <c r="AY7" s="26">
        <v>1</v>
      </c>
    </row>
    <row r="8" spans="2:62">
      <c r="AU8" s="24" t="s">
        <v>10</v>
      </c>
      <c r="AV8" s="3">
        <f>VALUE(RIGHT(LEFT(J5,4),1))</f>
        <v>1</v>
      </c>
      <c r="AX8" s="24" t="s">
        <v>10</v>
      </c>
      <c r="AY8" s="26">
        <v>1</v>
      </c>
    </row>
    <row r="9" spans="2:62">
      <c r="B9" s="21" t="s">
        <v>605</v>
      </c>
      <c r="AU9" s="24" t="s">
        <v>11</v>
      </c>
      <c r="AV9" s="3">
        <f>VALUE(RIGHT(LEFT(J5,5),1))</f>
        <v>0</v>
      </c>
      <c r="AX9" s="24" t="s">
        <v>11</v>
      </c>
      <c r="AY9" s="26">
        <v>1</v>
      </c>
    </row>
    <row r="10" spans="2:62">
      <c r="C10" s="3" t="s">
        <v>606</v>
      </c>
      <c r="E10" s="6" t="s">
        <v>607</v>
      </c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U10" s="24" t="s">
        <v>12</v>
      </c>
      <c r="AV10" s="3">
        <f>VALUE(RIGHT(LEFT(J5,6),1))</f>
        <v>0</v>
      </c>
      <c r="AX10" s="24" t="s">
        <v>12</v>
      </c>
      <c r="AY10" s="26">
        <v>1</v>
      </c>
    </row>
    <row r="11" spans="2:62">
      <c r="B11" s="3" t="s">
        <v>0</v>
      </c>
      <c r="C11" s="20" t="str">
        <f>"0x"&amp;E12&amp;"UL"</f>
        <v>0x00000000UL</v>
      </c>
      <c r="E11" s="10" t="s">
        <v>6</v>
      </c>
      <c r="F11" s="22" t="s">
        <v>5</v>
      </c>
      <c r="G11" s="22" t="s">
        <v>4</v>
      </c>
      <c r="H11" s="22" t="s">
        <v>3</v>
      </c>
      <c r="I11" s="22" t="s">
        <v>2</v>
      </c>
      <c r="J11" s="23" t="s">
        <v>5</v>
      </c>
      <c r="K11" s="23" t="s">
        <v>4</v>
      </c>
      <c r="L11" s="23" t="s">
        <v>3</v>
      </c>
      <c r="M11" s="23" t="s">
        <v>2</v>
      </c>
      <c r="N11" s="24" t="s">
        <v>7</v>
      </c>
      <c r="O11" s="24" t="s">
        <v>8</v>
      </c>
      <c r="P11" s="24" t="s">
        <v>9</v>
      </c>
      <c r="Q11" s="24" t="s">
        <v>10</v>
      </c>
      <c r="R11" s="24" t="s">
        <v>11</v>
      </c>
      <c r="S11" s="24" t="s">
        <v>12</v>
      </c>
      <c r="T11" s="24" t="s">
        <v>13</v>
      </c>
      <c r="U11" s="24" t="s">
        <v>14</v>
      </c>
      <c r="V11" s="24" t="s">
        <v>15</v>
      </c>
      <c r="W11" s="24" t="s">
        <v>16</v>
      </c>
      <c r="X11" s="24" t="s">
        <v>17</v>
      </c>
      <c r="Y11" s="24" t="s">
        <v>18</v>
      </c>
      <c r="Z11" s="24" t="s">
        <v>19</v>
      </c>
      <c r="AA11" s="24" t="s">
        <v>20</v>
      </c>
      <c r="AB11" s="24" t="s">
        <v>21</v>
      </c>
      <c r="AC11" s="24" t="s">
        <v>22</v>
      </c>
      <c r="AD11" s="24" t="s">
        <v>23</v>
      </c>
      <c r="AE11" s="24" t="s">
        <v>24</v>
      </c>
      <c r="AF11" s="24" t="s">
        <v>25</v>
      </c>
      <c r="AG11" s="24" t="s">
        <v>26</v>
      </c>
      <c r="AH11" s="24" t="s">
        <v>27</v>
      </c>
      <c r="AI11" s="24" t="s">
        <v>28</v>
      </c>
      <c r="AJ11" s="24" t="s">
        <v>29</v>
      </c>
      <c r="AK11" s="24" t="s">
        <v>30</v>
      </c>
      <c r="AL11" s="24" t="s">
        <v>31</v>
      </c>
      <c r="AM11" s="24" t="s">
        <v>32</v>
      </c>
      <c r="AN11" s="24" t="s">
        <v>33</v>
      </c>
      <c r="AO11" s="24" t="s">
        <v>34</v>
      </c>
      <c r="AP11" s="24" t="s">
        <v>35</v>
      </c>
      <c r="AQ11" s="24" t="s">
        <v>36</v>
      </c>
      <c r="AR11" s="24" t="s">
        <v>37</v>
      </c>
      <c r="AS11" s="24" t="s">
        <v>38</v>
      </c>
      <c r="AU11" s="24" t="s">
        <v>13</v>
      </c>
      <c r="AV11" s="3">
        <f>VALUE(RIGHT(LEFT(J5,7),1))</f>
        <v>0</v>
      </c>
      <c r="AX11" s="24" t="s">
        <v>13</v>
      </c>
      <c r="AY11" s="26">
        <v>1</v>
      </c>
    </row>
    <row r="12" spans="2:62">
      <c r="E12" s="3" t="str">
        <f>F12&amp;G12&amp;H12&amp;I12</f>
        <v>00000000</v>
      </c>
      <c r="F12" s="3" t="str">
        <f>RIGHT("00"&amp;BIN2HEX(J12),2)</f>
        <v>00</v>
      </c>
      <c r="G12" s="3" t="str">
        <f>RIGHT("00"&amp;BIN2HEX(K12),2)</f>
        <v>00</v>
      </c>
      <c r="H12" s="3" t="str">
        <f>RIGHT("00"&amp;BIN2HEX(L12),2)</f>
        <v>00</v>
      </c>
      <c r="I12" s="3" t="str">
        <f>RIGHT("00"&amp;BIN2HEX(M12),2)</f>
        <v>00</v>
      </c>
      <c r="J12" s="3" t="str">
        <f>N12&amp;O12&amp;P12&amp;Q12&amp;R12&amp;S12&amp;T12&amp;U12</f>
        <v>00000000</v>
      </c>
      <c r="K12" s="3" t="str">
        <f>V12&amp;W12&amp;X12&amp;Y12&amp;Z12&amp;AA12&amp;AB12&amp;AC12</f>
        <v>00000000</v>
      </c>
      <c r="L12" s="3" t="str">
        <f>AD12&amp;AE12&amp;AF12&amp;AG12&amp;AH12&amp;AI12&amp;AJ12&amp;AK12</f>
        <v>00000000</v>
      </c>
      <c r="M12" s="3" t="str">
        <f>AL12&amp;AM12&amp;AN12&amp;AO12&amp;AP12&amp;AQ12&amp;AR12&amp;AS12</f>
        <v>00000000</v>
      </c>
      <c r="N12" s="26">
        <v>0</v>
      </c>
      <c r="O12" s="26">
        <v>0</v>
      </c>
      <c r="P12" s="26">
        <v>0</v>
      </c>
      <c r="Q12" s="26">
        <v>0</v>
      </c>
      <c r="R12" s="26">
        <v>0</v>
      </c>
      <c r="S12" s="26">
        <v>0</v>
      </c>
      <c r="T12" s="26">
        <v>0</v>
      </c>
      <c r="U12" s="26">
        <v>0</v>
      </c>
      <c r="V12" s="26">
        <v>0</v>
      </c>
      <c r="W12" s="26">
        <v>0</v>
      </c>
      <c r="X12" s="26">
        <v>0</v>
      </c>
      <c r="Y12" s="26">
        <v>0</v>
      </c>
      <c r="Z12" s="26">
        <v>0</v>
      </c>
      <c r="AA12" s="26">
        <v>0</v>
      </c>
      <c r="AB12" s="26">
        <v>0</v>
      </c>
      <c r="AC12" s="26">
        <v>0</v>
      </c>
      <c r="AD12" s="26">
        <v>0</v>
      </c>
      <c r="AE12" s="26">
        <v>0</v>
      </c>
      <c r="AF12" s="26">
        <v>0</v>
      </c>
      <c r="AG12" s="26">
        <v>0</v>
      </c>
      <c r="AH12" s="26">
        <v>0</v>
      </c>
      <c r="AI12" s="26">
        <v>0</v>
      </c>
      <c r="AJ12" s="26">
        <v>0</v>
      </c>
      <c r="AK12" s="26">
        <v>0</v>
      </c>
      <c r="AL12" s="26">
        <v>0</v>
      </c>
      <c r="AM12" s="26">
        <v>0</v>
      </c>
      <c r="AN12" s="26">
        <v>0</v>
      </c>
      <c r="AO12" s="26">
        <v>0</v>
      </c>
      <c r="AP12" s="26">
        <v>0</v>
      </c>
      <c r="AQ12" s="26">
        <v>0</v>
      </c>
      <c r="AR12" s="26">
        <v>0</v>
      </c>
      <c r="AS12" s="26">
        <v>0</v>
      </c>
      <c r="AU12" s="24" t="s">
        <v>14</v>
      </c>
      <c r="AV12" s="3">
        <f>VALUE(RIGHT(LEFT(J5,8),1))</f>
        <v>0</v>
      </c>
      <c r="AX12" s="24" t="s">
        <v>14</v>
      </c>
      <c r="AY12" s="26">
        <v>1</v>
      </c>
    </row>
    <row r="13" spans="2:62">
      <c r="E13" s="1"/>
      <c r="F13" s="1"/>
      <c r="G13" s="1"/>
      <c r="H13" s="1"/>
      <c r="I13" s="1"/>
      <c r="J13" s="1"/>
      <c r="K13" s="1"/>
      <c r="L13" s="1"/>
      <c r="M13" s="1"/>
      <c r="AU13" s="24" t="s">
        <v>15</v>
      </c>
      <c r="AV13" s="3">
        <f>VALUE(LEFT(K5,1))</f>
        <v>0</v>
      </c>
      <c r="AX13" s="24" t="s">
        <v>15</v>
      </c>
      <c r="AY13" s="26">
        <v>1</v>
      </c>
    </row>
    <row r="14" spans="2:62">
      <c r="AU14" s="24" t="s">
        <v>16</v>
      </c>
      <c r="AV14" s="3">
        <f>VALUE(RIGHT(LEFT(K5,2),1))</f>
        <v>0</v>
      </c>
      <c r="AX14" s="24" t="s">
        <v>16</v>
      </c>
      <c r="AY14" s="26">
        <v>1</v>
      </c>
    </row>
    <row r="15" spans="2:62">
      <c r="AU15" s="24" t="s">
        <v>17</v>
      </c>
      <c r="AV15" s="3">
        <f>VALUE(RIGHT(LEFT(K5,3),1))</f>
        <v>0</v>
      </c>
      <c r="AX15" s="24" t="s">
        <v>17</v>
      </c>
      <c r="AY15" s="26">
        <v>1</v>
      </c>
    </row>
    <row r="16" spans="2:62">
      <c r="AU16" s="24" t="s">
        <v>18</v>
      </c>
      <c r="AV16" s="3">
        <f>VALUE(RIGHT(LEFT(K5,4),1))</f>
        <v>0</v>
      </c>
      <c r="AX16" s="24" t="s">
        <v>18</v>
      </c>
      <c r="AY16" s="26">
        <v>1</v>
      </c>
    </row>
    <row r="17" spans="47:51">
      <c r="AU17" s="24" t="s">
        <v>19</v>
      </c>
      <c r="AV17" s="3">
        <f>VALUE(RIGHT(LEFT(K5,5),1))</f>
        <v>0</v>
      </c>
      <c r="AX17" s="24" t="s">
        <v>19</v>
      </c>
      <c r="AY17" s="26">
        <v>1</v>
      </c>
    </row>
    <row r="18" spans="47:51">
      <c r="AU18" s="24" t="s">
        <v>20</v>
      </c>
      <c r="AV18" s="3">
        <f>VALUE(RIGHT(LEFT(K5,6),1))</f>
        <v>0</v>
      </c>
      <c r="AX18" s="24" t="s">
        <v>20</v>
      </c>
      <c r="AY18" s="26">
        <v>1</v>
      </c>
    </row>
    <row r="19" spans="47:51">
      <c r="AU19" s="24" t="s">
        <v>21</v>
      </c>
      <c r="AV19" s="3">
        <f>VALUE(RIGHT(LEFT(K5,7),1))</f>
        <v>0</v>
      </c>
      <c r="AX19" s="24" t="s">
        <v>21</v>
      </c>
      <c r="AY19" s="26">
        <v>1</v>
      </c>
    </row>
    <row r="20" spans="47:51">
      <c r="AU20" s="24" t="s">
        <v>22</v>
      </c>
      <c r="AV20" s="3">
        <f>VALUE(RIGHT(LEFT(K5,8),1))</f>
        <v>0</v>
      </c>
      <c r="AX20" s="24" t="s">
        <v>22</v>
      </c>
      <c r="AY20" s="26">
        <v>1</v>
      </c>
    </row>
    <row r="21" spans="47:51">
      <c r="AU21" s="24" t="s">
        <v>23</v>
      </c>
      <c r="AV21" s="3">
        <f>VALUE(LEFT(L5,1))</f>
        <v>0</v>
      </c>
      <c r="AX21" s="24" t="s">
        <v>23</v>
      </c>
      <c r="AY21" s="26">
        <v>1</v>
      </c>
    </row>
    <row r="22" spans="47:51">
      <c r="AU22" s="24" t="s">
        <v>24</v>
      </c>
      <c r="AV22" s="3">
        <f>VALUE(RIGHT(LEFT(L5,2),1))</f>
        <v>0</v>
      </c>
      <c r="AX22" s="24" t="s">
        <v>24</v>
      </c>
      <c r="AY22" s="26">
        <v>1</v>
      </c>
    </row>
    <row r="23" spans="47:51">
      <c r="AU23" s="24" t="s">
        <v>25</v>
      </c>
      <c r="AV23" s="3">
        <f>VALUE(RIGHT(LEFT(L5,3),1))</f>
        <v>0</v>
      </c>
      <c r="AX23" s="24" t="s">
        <v>25</v>
      </c>
      <c r="AY23" s="26">
        <v>1</v>
      </c>
    </row>
    <row r="24" spans="47:51">
      <c r="AU24" s="24" t="s">
        <v>26</v>
      </c>
      <c r="AV24" s="3">
        <f>VALUE(RIGHT(LEFT(L5,4),1))</f>
        <v>1</v>
      </c>
      <c r="AX24" s="24" t="s">
        <v>26</v>
      </c>
      <c r="AY24" s="26">
        <v>1</v>
      </c>
    </row>
    <row r="25" spans="47:51">
      <c r="AU25" s="24" t="s">
        <v>27</v>
      </c>
      <c r="AV25" s="3">
        <f>VALUE(RIGHT(LEFT(L5,5),1))</f>
        <v>0</v>
      </c>
      <c r="AX25" s="24" t="s">
        <v>27</v>
      </c>
      <c r="AY25" s="26">
        <v>1</v>
      </c>
    </row>
    <row r="26" spans="47:51">
      <c r="AU26" s="24" t="s">
        <v>28</v>
      </c>
      <c r="AV26" s="3">
        <f>VALUE(RIGHT(LEFT(L5,6),1))</f>
        <v>0</v>
      </c>
      <c r="AX26" s="24" t="s">
        <v>28</v>
      </c>
      <c r="AY26" s="26">
        <v>1</v>
      </c>
    </row>
    <row r="27" spans="47:51">
      <c r="AU27" s="24" t="s">
        <v>29</v>
      </c>
      <c r="AV27" s="3">
        <f>VALUE(RIGHT(LEFT(L5,7),1))</f>
        <v>0</v>
      </c>
      <c r="AX27" s="24" t="s">
        <v>29</v>
      </c>
      <c r="AY27" s="26">
        <v>1</v>
      </c>
    </row>
    <row r="28" spans="47:51">
      <c r="AU28" s="24" t="s">
        <v>30</v>
      </c>
      <c r="AV28" s="3">
        <f>VALUE(RIGHT(LEFT(L5,8),1))</f>
        <v>1</v>
      </c>
      <c r="AX28" s="24" t="s">
        <v>30</v>
      </c>
      <c r="AY28" s="26">
        <v>1</v>
      </c>
    </row>
    <row r="29" spans="47:51">
      <c r="AU29" s="24" t="s">
        <v>31</v>
      </c>
      <c r="AV29" s="3">
        <f>VALUE(LEFT(M5,1))</f>
        <v>0</v>
      </c>
      <c r="AX29" s="24" t="s">
        <v>31</v>
      </c>
      <c r="AY29" s="26">
        <v>0</v>
      </c>
    </row>
    <row r="30" spans="47:51">
      <c r="AU30" s="24" t="s">
        <v>32</v>
      </c>
      <c r="AV30" s="3">
        <f>VALUE(RIGHT(LEFT(M5,2),1))</f>
        <v>0</v>
      </c>
      <c r="AX30" s="24" t="s">
        <v>32</v>
      </c>
      <c r="AY30" s="26">
        <v>0</v>
      </c>
    </row>
    <row r="31" spans="47:51">
      <c r="AU31" s="24" t="s">
        <v>33</v>
      </c>
      <c r="AV31" s="3">
        <f>VALUE(RIGHT(LEFT(M5,3),1))</f>
        <v>0</v>
      </c>
      <c r="AX31" s="24" t="s">
        <v>33</v>
      </c>
      <c r="AY31" s="26">
        <v>0</v>
      </c>
    </row>
    <row r="32" spans="47:51">
      <c r="AU32" s="24" t="s">
        <v>34</v>
      </c>
      <c r="AV32" s="3">
        <f>VALUE(RIGHT(LEFT(M5,4),1))</f>
        <v>1</v>
      </c>
      <c r="AX32" s="24" t="s">
        <v>34</v>
      </c>
      <c r="AY32" s="26">
        <v>0</v>
      </c>
    </row>
    <row r="33" spans="47:51">
      <c r="AU33" s="24" t="s">
        <v>35</v>
      </c>
      <c r="AV33" s="3">
        <f>VALUE(RIGHT(LEFT(M5,5),1))</f>
        <v>0</v>
      </c>
      <c r="AX33" s="24" t="s">
        <v>35</v>
      </c>
      <c r="AY33" s="26">
        <v>0</v>
      </c>
    </row>
    <row r="34" spans="47:51">
      <c r="AU34" s="24" t="s">
        <v>36</v>
      </c>
      <c r="AV34" s="3">
        <f>VALUE(RIGHT(LEFT(M5,6),1))</f>
        <v>0</v>
      </c>
      <c r="AX34" s="24" t="s">
        <v>36</v>
      </c>
      <c r="AY34" s="26">
        <v>0</v>
      </c>
    </row>
    <row r="35" spans="47:51">
      <c r="AU35" s="24" t="s">
        <v>37</v>
      </c>
      <c r="AV35" s="3">
        <f>VALUE(RIGHT(LEFT(M5,7),1))</f>
        <v>0</v>
      </c>
      <c r="AX35" s="24" t="s">
        <v>37</v>
      </c>
      <c r="AY35" s="26">
        <v>0</v>
      </c>
    </row>
    <row r="36" spans="47:51">
      <c r="AU36" s="24" t="s">
        <v>38</v>
      </c>
      <c r="AV36" s="3">
        <f>VALUE(RIGHT(LEFT(M5,8),1))</f>
        <v>1</v>
      </c>
      <c r="AX36" s="24" t="s">
        <v>38</v>
      </c>
      <c r="AY36" s="26">
        <v>0</v>
      </c>
    </row>
  </sheetData>
  <mergeCells count="5">
    <mergeCell ref="E3:AS3"/>
    <mergeCell ref="E10:AS10"/>
    <mergeCell ref="AU3:AV3"/>
    <mergeCell ref="AX3:AY3"/>
    <mergeCell ref="BA3:BJ3"/>
  </mergeCells>
  <phoneticPr fontId="2" type="noConversion"/>
  <conditionalFormatting sqref="AV5:AV36">
    <cfRule type="cellIs" dxfId="7" priority="4" operator="greaterThan">
      <formula>0</formula>
    </cfRule>
  </conditionalFormatting>
  <conditionalFormatting sqref="N5:AS5">
    <cfRule type="cellIs" dxfId="6" priority="3" operator="greaterThan">
      <formula>0</formula>
    </cfRule>
  </conditionalFormatting>
  <conditionalFormatting sqref="AY5:AY36">
    <cfRule type="cellIs" dxfId="4" priority="2" operator="greaterThan">
      <formula>0</formula>
    </cfRule>
  </conditionalFormatting>
  <conditionalFormatting sqref="N12:AS12">
    <cfRule type="cellIs" dxfId="3" priority="1" operator="greaterThan">
      <formula>0</formula>
    </cfRule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EEFC66-28A5-4435-A7E8-785DBED77529}">
  <dimension ref="B2:F14"/>
  <sheetViews>
    <sheetView topLeftCell="A4" workbookViewId="0">
      <selection activeCell="K11" sqref="K11"/>
    </sheetView>
  </sheetViews>
  <sheetFormatPr defaultRowHeight="16.5"/>
  <cols>
    <col min="3" max="3" width="10.625" bestFit="1" customWidth="1"/>
    <col min="6" max="6" width="11.75" bestFit="1" customWidth="1"/>
  </cols>
  <sheetData>
    <row r="2" spans="2:6">
      <c r="B2" t="s">
        <v>653</v>
      </c>
    </row>
    <row r="3" spans="2:6">
      <c r="C3" t="s">
        <v>654</v>
      </c>
    </row>
    <row r="4" spans="2:6">
      <c r="D4" t="s">
        <v>655</v>
      </c>
      <c r="E4" t="s">
        <v>656</v>
      </c>
      <c r="F4" t="s">
        <v>657</v>
      </c>
    </row>
    <row r="5" spans="2:6">
      <c r="D5" t="s">
        <v>658</v>
      </c>
      <c r="E5" t="s">
        <v>656</v>
      </c>
      <c r="F5" t="s">
        <v>662</v>
      </c>
    </row>
    <row r="6" spans="2:6">
      <c r="D6" t="s">
        <v>238</v>
      </c>
      <c r="E6" t="s">
        <v>656</v>
      </c>
      <c r="F6" t="s">
        <v>663</v>
      </c>
    </row>
    <row r="7" spans="2:6">
      <c r="D7" t="s">
        <v>240</v>
      </c>
      <c r="E7" t="s">
        <v>661</v>
      </c>
      <c r="F7" t="s">
        <v>665</v>
      </c>
    </row>
    <row r="8" spans="2:6">
      <c r="D8" t="s">
        <v>242</v>
      </c>
      <c r="E8" t="s">
        <v>661</v>
      </c>
      <c r="F8" t="s">
        <v>664</v>
      </c>
    </row>
    <row r="9" spans="2:6">
      <c r="D9" t="s">
        <v>244</v>
      </c>
      <c r="E9" t="s">
        <v>656</v>
      </c>
      <c r="F9" t="s">
        <v>666</v>
      </c>
    </row>
    <row r="10" spans="2:6">
      <c r="D10" t="s">
        <v>246</v>
      </c>
      <c r="E10" t="s">
        <v>656</v>
      </c>
      <c r="F10" t="s">
        <v>667</v>
      </c>
    </row>
    <row r="11" spans="2:6">
      <c r="D11" t="s">
        <v>659</v>
      </c>
      <c r="E11" t="s">
        <v>656</v>
      </c>
      <c r="F11" t="s">
        <v>669</v>
      </c>
    </row>
    <row r="12" spans="2:6">
      <c r="D12" t="s">
        <v>660</v>
      </c>
      <c r="E12" t="s">
        <v>656</v>
      </c>
      <c r="F12" t="s">
        <v>668</v>
      </c>
    </row>
    <row r="14" spans="2:6">
      <c r="C14" t="s">
        <v>670</v>
      </c>
    </row>
  </sheetData>
  <phoneticPr fontId="2" type="noConversion"/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D981C2-CBAB-4AEA-B6D2-BBB60B7F9F11}">
  <dimension ref="E1:L14"/>
  <sheetViews>
    <sheetView topLeftCell="A14" zoomScaleNormal="100" workbookViewId="0">
      <selection activeCell="H19" sqref="H19"/>
    </sheetView>
  </sheetViews>
  <sheetFormatPr defaultRowHeight="16.5"/>
  <cols>
    <col min="2" max="2" width="19.75" customWidth="1"/>
    <col min="3" max="3" width="18.375" bestFit="1" customWidth="1"/>
    <col min="4" max="4" width="10.125" bestFit="1" customWidth="1"/>
    <col min="5" max="5" width="30.375" bestFit="1" customWidth="1"/>
    <col min="6" max="6" width="10.125" bestFit="1" customWidth="1"/>
    <col min="7" max="7" width="9.5" bestFit="1" customWidth="1"/>
    <col min="8" max="8" width="9.5" customWidth="1"/>
    <col min="9" max="9" width="5.25" bestFit="1" customWidth="1"/>
  </cols>
  <sheetData>
    <row r="1" spans="5:12">
      <c r="E1" t="s">
        <v>621</v>
      </c>
    </row>
    <row r="2" spans="5:12">
      <c r="F2" s="2" t="s">
        <v>674</v>
      </c>
      <c r="G2" s="6" t="s">
        <v>675</v>
      </c>
      <c r="H2" s="6"/>
      <c r="I2" s="3" t="s">
        <v>687</v>
      </c>
    </row>
    <row r="3" spans="5:12">
      <c r="E3" s="2" t="s">
        <v>676</v>
      </c>
      <c r="F3" s="32">
        <v>42000000</v>
      </c>
      <c r="G3" s="4">
        <v>40000000</v>
      </c>
      <c r="H3" s="4">
        <v>40000000</v>
      </c>
      <c r="I3" s="3" t="s">
        <v>619</v>
      </c>
    </row>
    <row r="4" spans="5:12" ht="33">
      <c r="E4" s="8" t="s">
        <v>677</v>
      </c>
      <c r="F4" s="32">
        <v>7</v>
      </c>
      <c r="G4" s="4">
        <v>0</v>
      </c>
      <c r="H4" s="4">
        <v>0</v>
      </c>
      <c r="I4" s="3"/>
      <c r="J4" t="s">
        <v>673</v>
      </c>
    </row>
    <row r="5" spans="5:12">
      <c r="E5" s="14" t="s">
        <v>680</v>
      </c>
      <c r="F5" s="33">
        <f>1/(F3/F4)*1000000000</f>
        <v>166.66666666666669</v>
      </c>
      <c r="G5" s="37">
        <f>(G4+1)/G3*1000000000</f>
        <v>25</v>
      </c>
      <c r="H5" s="37">
        <f>(H4+1)/H3*1000000000</f>
        <v>25</v>
      </c>
      <c r="I5" s="3" t="s">
        <v>620</v>
      </c>
      <c r="K5" s="15" t="s">
        <v>681</v>
      </c>
    </row>
    <row r="6" spans="5:12">
      <c r="E6" s="2" t="s">
        <v>678</v>
      </c>
      <c r="F6" s="32">
        <v>500000</v>
      </c>
      <c r="G6" s="4">
        <v>500000</v>
      </c>
      <c r="H6" s="4">
        <v>2000000</v>
      </c>
      <c r="I6" s="3" t="s">
        <v>622</v>
      </c>
      <c r="K6" s="31">
        <f>1/(G5*G8)*1000000000</f>
        <v>500000</v>
      </c>
      <c r="L6" t="s">
        <v>679</v>
      </c>
    </row>
    <row r="7" spans="5:12">
      <c r="E7" s="2" t="s">
        <v>671</v>
      </c>
      <c r="F7" s="34">
        <f>1/F6*1000000</f>
        <v>2</v>
      </c>
      <c r="G7" s="34">
        <f>1/G6*1000000</f>
        <v>2</v>
      </c>
      <c r="H7" s="34">
        <f>1/H6*1000000</f>
        <v>0.5</v>
      </c>
      <c r="I7" s="3" t="s">
        <v>623</v>
      </c>
    </row>
    <row r="8" spans="5:12" ht="33">
      <c r="E8" s="38" t="s">
        <v>684</v>
      </c>
      <c r="F8" s="34">
        <f>F7/F5*1000</f>
        <v>11.999999999999998</v>
      </c>
      <c r="G8" s="34">
        <f>G7/G5*1000</f>
        <v>80</v>
      </c>
      <c r="H8" s="34">
        <f>H7/H5*1000</f>
        <v>20</v>
      </c>
      <c r="I8" s="3" t="s">
        <v>672</v>
      </c>
      <c r="J8" s="27" t="s">
        <v>39</v>
      </c>
    </row>
    <row r="9" spans="5:12">
      <c r="E9" s="2" t="s">
        <v>685</v>
      </c>
      <c r="F9" s="40">
        <v>0.75</v>
      </c>
      <c r="G9" s="40">
        <v>0.8</v>
      </c>
      <c r="H9" s="40">
        <v>0.75</v>
      </c>
      <c r="I9" s="3"/>
    </row>
    <row r="10" spans="5:12">
      <c r="E10" s="2" t="s">
        <v>686</v>
      </c>
      <c r="F10" s="34">
        <v>1</v>
      </c>
      <c r="G10" s="34">
        <v>1</v>
      </c>
      <c r="H10" s="34">
        <v>1</v>
      </c>
      <c r="I10" s="3"/>
    </row>
    <row r="11" spans="5:12">
      <c r="E11" s="2" t="s">
        <v>682</v>
      </c>
      <c r="F11" s="39">
        <f>1/((1-F9)/F12)-F10-F12</f>
        <v>7.9999999999999982</v>
      </c>
      <c r="G11" s="39">
        <f>1/((1-G9)/G12)-G10-G12</f>
        <v>63</v>
      </c>
      <c r="H11" s="39">
        <f>1/((1-H9)/H12)-H10-H12</f>
        <v>14</v>
      </c>
      <c r="I11" s="3"/>
    </row>
    <row r="12" spans="5:12">
      <c r="E12" s="2" t="s">
        <v>683</v>
      </c>
      <c r="F12" s="36">
        <f>(1-F9)*F8</f>
        <v>2.9999999999999996</v>
      </c>
      <c r="G12" s="36">
        <f>(1-G9)*G8</f>
        <v>15.999999999999996</v>
      </c>
      <c r="H12" s="36">
        <f>(1-H9)*H8</f>
        <v>5</v>
      </c>
      <c r="I12" s="3"/>
    </row>
    <row r="13" spans="5:12">
      <c r="E13" s="18" t="s">
        <v>688</v>
      </c>
      <c r="F13" s="35">
        <f>(1+F11)/F8</f>
        <v>0.75</v>
      </c>
      <c r="G13" s="35">
        <f t="shared" ref="G13:H13" si="0">(1+G11)/G8</f>
        <v>0.8</v>
      </c>
      <c r="H13" s="35">
        <f t="shared" si="0"/>
        <v>0.75</v>
      </c>
      <c r="I13" s="3"/>
    </row>
    <row r="14" spans="5:12">
      <c r="E14" s="41" t="s">
        <v>689</v>
      </c>
    </row>
  </sheetData>
  <mergeCells count="1">
    <mergeCell ref="G2:H2"/>
  </mergeCells>
  <phoneticPr fontId="2" type="noConversion"/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49AE09-C6AA-47DD-81E6-918ACFEBAAC2}">
  <dimension ref="B2:G6"/>
  <sheetViews>
    <sheetView tabSelected="1" zoomScale="85" zoomScaleNormal="85" workbookViewId="0">
      <selection activeCell="B34" sqref="B34"/>
    </sheetView>
  </sheetViews>
  <sheetFormatPr defaultRowHeight="16.5"/>
  <cols>
    <col min="2" max="2" width="27.5" bestFit="1" customWidth="1"/>
    <col min="3" max="3" width="9.75" bestFit="1" customWidth="1"/>
    <col min="4" max="4" width="60.25" bestFit="1" customWidth="1"/>
    <col min="5" max="5" width="50.125" bestFit="1" customWidth="1"/>
    <col min="6" max="6" width="46.75" bestFit="1" customWidth="1"/>
    <col min="7" max="7" width="38" customWidth="1"/>
  </cols>
  <sheetData>
    <row r="2" spans="2:7">
      <c r="B2" s="28" t="s">
        <v>647</v>
      </c>
      <c r="C2" s="28" t="s">
        <v>631</v>
      </c>
      <c r="D2" s="28" t="s">
        <v>624</v>
      </c>
      <c r="E2" s="28" t="s">
        <v>645</v>
      </c>
      <c r="F2" t="s">
        <v>629</v>
      </c>
      <c r="G2" t="s">
        <v>630</v>
      </c>
    </row>
    <row r="3" spans="2:7" ht="82.5">
      <c r="B3" s="29" t="s">
        <v>628</v>
      </c>
      <c r="C3" s="29" t="s">
        <v>632</v>
      </c>
      <c r="D3" s="30" t="s">
        <v>651</v>
      </c>
      <c r="E3" s="29" t="s">
        <v>643</v>
      </c>
      <c r="F3" s="5" t="s">
        <v>635</v>
      </c>
      <c r="G3" s="5" t="s">
        <v>639</v>
      </c>
    </row>
    <row r="4" spans="2:7" ht="82.5">
      <c r="B4" s="29" t="s">
        <v>625</v>
      </c>
      <c r="C4" s="29" t="s">
        <v>633</v>
      </c>
      <c r="D4" s="30" t="s">
        <v>650</v>
      </c>
      <c r="E4" s="29" t="s">
        <v>644</v>
      </c>
      <c r="F4" s="5" t="s">
        <v>636</v>
      </c>
      <c r="G4" s="5" t="s">
        <v>640</v>
      </c>
    </row>
    <row r="5" spans="2:7" ht="49.5">
      <c r="B5" s="29" t="s">
        <v>626</v>
      </c>
      <c r="C5" s="29" t="s">
        <v>632</v>
      </c>
      <c r="D5" s="30" t="s">
        <v>649</v>
      </c>
      <c r="E5" s="29" t="s">
        <v>652</v>
      </c>
      <c r="F5" s="5" t="s">
        <v>637</v>
      </c>
      <c r="G5" s="5" t="s">
        <v>641</v>
      </c>
    </row>
    <row r="6" spans="2:7" ht="82.5">
      <c r="B6" s="29" t="s">
        <v>627</v>
      </c>
      <c r="C6" s="29" t="s">
        <v>634</v>
      </c>
      <c r="D6" s="30" t="s">
        <v>648</v>
      </c>
      <c r="E6" s="29" t="s">
        <v>646</v>
      </c>
      <c r="F6" s="5" t="s">
        <v>638</v>
      </c>
      <c r="G6" s="5" t="s">
        <v>642</v>
      </c>
    </row>
  </sheetData>
  <phoneticPr fontId="2" type="noConversion"/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E12EE4-B645-41B3-BCE6-78625C92E054}">
  <dimension ref="B2:BA58"/>
  <sheetViews>
    <sheetView topLeftCell="P46" workbookViewId="0">
      <selection activeCell="T50" sqref="T50"/>
    </sheetView>
  </sheetViews>
  <sheetFormatPr defaultRowHeight="16.5"/>
  <cols>
    <col min="2" max="2" width="20.25" bestFit="1" customWidth="1"/>
    <col min="3" max="3" width="14" bestFit="1" customWidth="1"/>
    <col min="4" max="4" width="18.75" bestFit="1" customWidth="1"/>
    <col min="5" max="5" width="13.375" bestFit="1" customWidth="1"/>
    <col min="6" max="6" width="29.625" bestFit="1" customWidth="1"/>
    <col min="8" max="8" width="69" customWidth="1"/>
    <col min="9" max="9" width="30.5" bestFit="1" customWidth="1"/>
    <col min="11" max="11" width="11.125" bestFit="1" customWidth="1"/>
    <col min="12" max="12" width="13.125" bestFit="1" customWidth="1"/>
    <col min="13" max="13" width="8.5" bestFit="1" customWidth="1"/>
    <col min="14" max="15" width="7.5" bestFit="1" customWidth="1"/>
    <col min="16" max="16" width="6.5" bestFit="1" customWidth="1"/>
    <col min="17" max="17" width="5.5" bestFit="1" customWidth="1"/>
    <col min="18" max="21" width="9.5" bestFit="1" customWidth="1"/>
    <col min="22" max="43" width="4.75" bestFit="1" customWidth="1"/>
    <col min="44" max="53" width="3.75" bestFit="1" customWidth="1"/>
  </cols>
  <sheetData>
    <row r="2" spans="2:53">
      <c r="B2" s="11" t="s">
        <v>41</v>
      </c>
      <c r="C2" s="10" t="s">
        <v>43</v>
      </c>
      <c r="D2" s="10" t="s">
        <v>44</v>
      </c>
      <c r="E2" s="10" t="s">
        <v>45</v>
      </c>
      <c r="F2" s="10" t="s">
        <v>46</v>
      </c>
    </row>
    <row r="3" spans="2:53" ht="16.5" customHeight="1">
      <c r="B3" s="7" t="s">
        <v>597</v>
      </c>
      <c r="C3" s="6" t="s">
        <v>211</v>
      </c>
      <c r="D3" s="42" t="s">
        <v>193</v>
      </c>
      <c r="E3" s="19" t="s">
        <v>212</v>
      </c>
      <c r="F3" s="42" t="s">
        <v>213</v>
      </c>
      <c r="H3" s="12" t="s">
        <v>693</v>
      </c>
      <c r="I3" s="17" t="s">
        <v>601</v>
      </c>
    </row>
    <row r="4" spans="2:53">
      <c r="B4" s="7"/>
      <c r="C4" s="6"/>
      <c r="D4" s="42" t="s">
        <v>194</v>
      </c>
      <c r="E4" s="19" t="s">
        <v>214</v>
      </c>
      <c r="F4" s="42" t="s">
        <v>215</v>
      </c>
      <c r="H4" s="12"/>
      <c r="I4" t="s">
        <v>611</v>
      </c>
    </row>
    <row r="5" spans="2:53">
      <c r="B5" s="7"/>
      <c r="C5" s="6"/>
      <c r="D5" s="42" t="s">
        <v>195</v>
      </c>
      <c r="E5" s="19" t="s">
        <v>216</v>
      </c>
      <c r="F5" s="42" t="s">
        <v>217</v>
      </c>
      <c r="H5" s="12"/>
      <c r="K5" s="2"/>
      <c r="L5" s="3" t="s">
        <v>0</v>
      </c>
      <c r="M5" s="3" t="s">
        <v>6</v>
      </c>
      <c r="N5" s="3" t="s">
        <v>5</v>
      </c>
      <c r="O5" s="3" t="s">
        <v>4</v>
      </c>
      <c r="P5" s="3" t="s">
        <v>3</v>
      </c>
      <c r="Q5" s="3" t="s">
        <v>2</v>
      </c>
      <c r="R5" s="3" t="s">
        <v>5</v>
      </c>
      <c r="S5" s="3" t="s">
        <v>4</v>
      </c>
      <c r="T5" s="3" t="s">
        <v>3</v>
      </c>
      <c r="U5" s="3" t="s">
        <v>2</v>
      </c>
      <c r="V5" s="3" t="s">
        <v>7</v>
      </c>
      <c r="W5" s="3" t="s">
        <v>8</v>
      </c>
      <c r="X5" s="3" t="s">
        <v>9</v>
      </c>
      <c r="Y5" s="3" t="s">
        <v>10</v>
      </c>
      <c r="Z5" s="3" t="s">
        <v>11</v>
      </c>
      <c r="AA5" s="3" t="s">
        <v>12</v>
      </c>
      <c r="AB5" s="3" t="s">
        <v>13</v>
      </c>
      <c r="AC5" s="3" t="s">
        <v>14</v>
      </c>
      <c r="AD5" s="3" t="s">
        <v>15</v>
      </c>
      <c r="AE5" s="3" t="s">
        <v>16</v>
      </c>
      <c r="AF5" s="3" t="s">
        <v>17</v>
      </c>
      <c r="AG5" s="3" t="s">
        <v>18</v>
      </c>
      <c r="AH5" s="3" t="s">
        <v>19</v>
      </c>
      <c r="AI5" s="3" t="s">
        <v>20</v>
      </c>
      <c r="AJ5" s="3" t="s">
        <v>21</v>
      </c>
      <c r="AK5" s="3" t="s">
        <v>22</v>
      </c>
      <c r="AL5" s="3" t="s">
        <v>23</v>
      </c>
      <c r="AM5" s="3" t="s">
        <v>24</v>
      </c>
      <c r="AN5" s="3" t="s">
        <v>25</v>
      </c>
      <c r="AO5" s="3" t="s">
        <v>26</v>
      </c>
      <c r="AP5" s="3" t="s">
        <v>27</v>
      </c>
      <c r="AQ5" s="3" t="s">
        <v>28</v>
      </c>
      <c r="AR5" s="3" t="s">
        <v>29</v>
      </c>
      <c r="AS5" s="3" t="s">
        <v>30</v>
      </c>
      <c r="AT5" s="3" t="s">
        <v>31</v>
      </c>
      <c r="AU5" s="3" t="s">
        <v>32</v>
      </c>
      <c r="AV5" s="3" t="s">
        <v>33</v>
      </c>
      <c r="AW5" s="3" t="s">
        <v>34</v>
      </c>
      <c r="AX5" s="3" t="s">
        <v>35</v>
      </c>
      <c r="AY5" s="3" t="s">
        <v>36</v>
      </c>
      <c r="AZ5" s="3" t="s">
        <v>37</v>
      </c>
      <c r="BA5" s="3" t="s">
        <v>38</v>
      </c>
    </row>
    <row r="6" spans="2:53">
      <c r="B6" s="7"/>
      <c r="C6" s="6"/>
      <c r="D6" s="42" t="s">
        <v>196</v>
      </c>
      <c r="E6" s="19" t="s">
        <v>218</v>
      </c>
      <c r="F6" s="42" t="s">
        <v>219</v>
      </c>
      <c r="H6" s="12"/>
      <c r="I6" t="s">
        <v>612</v>
      </c>
      <c r="K6" s="2" t="s">
        <v>1</v>
      </c>
      <c r="L6" s="4" t="s">
        <v>40</v>
      </c>
      <c r="M6" s="3" t="str">
        <f>RIGHTB(LEFT(L6,10),8)</f>
        <v>00055485</v>
      </c>
      <c r="N6" s="3" t="str">
        <f>LEFT(M6,2)</f>
        <v>00</v>
      </c>
      <c r="O6" s="3" t="str">
        <f>RIGHT(LEFT(M6,4),2)</f>
        <v>05</v>
      </c>
      <c r="P6" s="3" t="str">
        <f>RIGHT(LEFT(M6,6),2)</f>
        <v>54</v>
      </c>
      <c r="Q6" s="3" t="str">
        <f>RIGHT(LEFT(M6,8),2)</f>
        <v>85</v>
      </c>
      <c r="R6" s="3" t="str">
        <f>HEX2BIN(N6,8)</f>
        <v>00000000</v>
      </c>
      <c r="S6" s="3" t="str">
        <f>HEX2BIN(O6,8)</f>
        <v>00000101</v>
      </c>
      <c r="T6" s="3" t="str">
        <f>HEX2BIN(P6,8)</f>
        <v>01010100</v>
      </c>
      <c r="U6" s="3" t="str">
        <f>HEX2BIN(Q6,8)</f>
        <v>10000101</v>
      </c>
      <c r="V6" s="3">
        <f>VALUE(LEFT(R6,1))</f>
        <v>0</v>
      </c>
      <c r="W6" s="3">
        <f>VALUE(RIGHT(LEFT(R6,2),1))</f>
        <v>0</v>
      </c>
      <c r="X6" s="3">
        <f>VALUE(RIGHT(LEFT(R6,3),1))</f>
        <v>0</v>
      </c>
      <c r="Y6" s="3">
        <f>VALUE(RIGHT(LEFT(R6,4),1))</f>
        <v>0</v>
      </c>
      <c r="Z6" s="3">
        <f>VALUE(RIGHT(LEFT(R6,5),1))</f>
        <v>0</v>
      </c>
      <c r="AA6" s="3">
        <f>VALUE(RIGHT(LEFT(R6,6),1))</f>
        <v>0</v>
      </c>
      <c r="AB6" s="3">
        <f>VALUE(RIGHT(LEFT(R6,7),1))</f>
        <v>0</v>
      </c>
      <c r="AC6" s="3">
        <f>VALUE(RIGHT(LEFT(R6,8),1))</f>
        <v>0</v>
      </c>
      <c r="AD6" s="3">
        <f>VALUE(LEFT(S6,1))</f>
        <v>0</v>
      </c>
      <c r="AE6" s="3">
        <f>VALUE(RIGHT(LEFT(S6,2),1))</f>
        <v>0</v>
      </c>
      <c r="AF6" s="3">
        <f>VALUE(RIGHT(LEFT(S6,3),1))</f>
        <v>0</v>
      </c>
      <c r="AG6" s="3">
        <f>VALUE(RIGHT(LEFT(S6,4),1))</f>
        <v>0</v>
      </c>
      <c r="AH6" s="3">
        <f>VALUE(RIGHT(LEFT(S6,5),1))</f>
        <v>0</v>
      </c>
      <c r="AI6" s="3">
        <f>VALUE(RIGHT(LEFT(S6,6),1))</f>
        <v>1</v>
      </c>
      <c r="AJ6" s="3">
        <f>VALUE(RIGHT(LEFT(S6,7),1))</f>
        <v>0</v>
      </c>
      <c r="AK6" s="3">
        <f>VALUE(RIGHT(LEFT(S6,8),1))</f>
        <v>1</v>
      </c>
      <c r="AL6" s="3">
        <f>VALUE(LEFT(T6,1))</f>
        <v>0</v>
      </c>
      <c r="AM6" s="3">
        <f>VALUE(RIGHT(LEFT(T6,2),1))</f>
        <v>1</v>
      </c>
      <c r="AN6" s="3">
        <f>VALUE(RIGHT(LEFT(T6,3),1))</f>
        <v>0</v>
      </c>
      <c r="AO6" s="3">
        <f>VALUE(RIGHT(LEFT(T6,4),1))</f>
        <v>1</v>
      </c>
      <c r="AP6" s="3">
        <f>VALUE(RIGHT(LEFT(T6,5),1))</f>
        <v>0</v>
      </c>
      <c r="AQ6" s="3">
        <f>VALUE(RIGHT(LEFT(T6,6),1))</f>
        <v>1</v>
      </c>
      <c r="AR6" s="3">
        <f>VALUE(RIGHT(LEFT(T6,7),1))</f>
        <v>0</v>
      </c>
      <c r="AS6" s="3">
        <f>VALUE(RIGHT(LEFT(T6,8),1))</f>
        <v>0</v>
      </c>
      <c r="AT6" s="3">
        <f>VALUE(LEFT(U6,1))</f>
        <v>1</v>
      </c>
      <c r="AU6" s="3">
        <f>VALUE(RIGHT(LEFT(U6,2),1))</f>
        <v>0</v>
      </c>
      <c r="AV6" s="3">
        <f>VALUE(RIGHT(LEFT(U6,3),1))</f>
        <v>0</v>
      </c>
      <c r="AW6" s="3">
        <f>VALUE(RIGHT(LEFT(U6,4),1))</f>
        <v>0</v>
      </c>
      <c r="AX6" s="3">
        <f>VALUE(RIGHT(LEFT(U6,5),1))</f>
        <v>0</v>
      </c>
      <c r="AY6" s="3">
        <f>VALUE(RIGHT(LEFT(U6,6),1))</f>
        <v>1</v>
      </c>
      <c r="AZ6" s="3">
        <f>VALUE(RIGHT(LEFT(U6,7),1))</f>
        <v>0</v>
      </c>
      <c r="BA6" s="3">
        <f>VALUE(RIGHT(LEFT(U6,8),1))</f>
        <v>1</v>
      </c>
    </row>
    <row r="7" spans="2:53">
      <c r="B7" s="7"/>
      <c r="C7" s="6"/>
      <c r="D7" s="42" t="s">
        <v>197</v>
      </c>
      <c r="E7" s="19" t="s">
        <v>220</v>
      </c>
      <c r="F7" s="42" t="s">
        <v>221</v>
      </c>
      <c r="H7" s="12"/>
      <c r="V7" t="str">
        <f>IF(V6=1,"GP2_31","Not")</f>
        <v>Not</v>
      </c>
      <c r="AD7" t="str">
        <f>IF(AD6=1,"GP2_23","Not")</f>
        <v>Not</v>
      </c>
      <c r="AL7" t="str">
        <f>IF(AL6=1,"GP2_15","Not")</f>
        <v>Not</v>
      </c>
      <c r="AT7" t="str">
        <f>IF(AT6=1,"GP2_07","Not")</f>
        <v>GP2_07</v>
      </c>
    </row>
    <row r="8" spans="2:53">
      <c r="B8" s="7"/>
      <c r="C8" s="6"/>
      <c r="D8" s="42" t="s">
        <v>198</v>
      </c>
      <c r="E8" s="19" t="s">
        <v>222</v>
      </c>
      <c r="F8" s="42" t="s">
        <v>223</v>
      </c>
      <c r="H8" s="12"/>
      <c r="W8" t="str">
        <f>IF(W6=1,"GP2_30","Not")</f>
        <v>Not</v>
      </c>
      <c r="AE8" t="str">
        <f>IF(AE6=1,"GP2_22","Not")</f>
        <v>Not</v>
      </c>
      <c r="AM8" t="str">
        <f>IF(AM6=1,"GP2_14","Not")</f>
        <v>GP2_14</v>
      </c>
      <c r="AU8" t="str">
        <f>IF(AU6=1,"GP2_06","Not")</f>
        <v>Not</v>
      </c>
    </row>
    <row r="9" spans="2:53">
      <c r="B9" s="7"/>
      <c r="C9" s="6"/>
      <c r="D9" s="42" t="s">
        <v>199</v>
      </c>
      <c r="E9" s="19" t="s">
        <v>224</v>
      </c>
      <c r="F9" s="42" t="s">
        <v>225</v>
      </c>
      <c r="H9" s="12"/>
      <c r="X9" t="str">
        <f>IF(X6=1,"GP2_29","Not")</f>
        <v>Not</v>
      </c>
      <c r="AF9" t="str">
        <f>IF(AF6=1,"GP2_21","Not")</f>
        <v>Not</v>
      </c>
      <c r="AN9" t="str">
        <f>IF(AN6=1,"GP2_13","Not")</f>
        <v>Not</v>
      </c>
      <c r="AV9" t="str">
        <f>IF(AV6=1,"GP2_05","Not")</f>
        <v>Not</v>
      </c>
    </row>
    <row r="10" spans="2:53">
      <c r="B10" s="7"/>
      <c r="C10" s="6"/>
      <c r="D10" s="42" t="s">
        <v>200</v>
      </c>
      <c r="E10" s="19" t="s">
        <v>226</v>
      </c>
      <c r="F10" s="42" t="s">
        <v>227</v>
      </c>
      <c r="H10" s="12"/>
      <c r="Y10" t="str">
        <f>IF(Y6=1,"GP2_28","Not")</f>
        <v>Not</v>
      </c>
      <c r="AG10" t="str">
        <f>IF(AG6=1,"GP2_20","Not")</f>
        <v>Not</v>
      </c>
      <c r="AO10" t="str">
        <f>IF(AO6=1,"GP2_12","Not")</f>
        <v>GP2_12</v>
      </c>
      <c r="AW10" t="str">
        <f>IF(AW6=1,"GP2_04","Not")</f>
        <v>Not</v>
      </c>
    </row>
    <row r="11" spans="2:53">
      <c r="B11" s="7"/>
      <c r="C11" s="6"/>
      <c r="D11" s="42" t="s">
        <v>201</v>
      </c>
      <c r="E11" s="19" t="s">
        <v>228</v>
      </c>
      <c r="F11" s="42" t="s">
        <v>229</v>
      </c>
      <c r="H11" s="12"/>
      <c r="Z11" t="str">
        <f>IF(Z6=1,"GP2_27","Not")</f>
        <v>Not</v>
      </c>
      <c r="AH11" t="str">
        <f>IF(AH6=1,"GP2_19","Not")</f>
        <v>Not</v>
      </c>
      <c r="AP11" t="str">
        <f>IF(AP6=1,"GP2_11","Not")</f>
        <v>Not</v>
      </c>
      <c r="AX11" t="str">
        <f>IF(AX6=1,"GP2_03","Not")</f>
        <v>Not</v>
      </c>
    </row>
    <row r="12" spans="2:53">
      <c r="B12" s="7"/>
      <c r="C12" s="6"/>
      <c r="D12" s="42" t="s">
        <v>202</v>
      </c>
      <c r="E12" s="19" t="s">
        <v>230</v>
      </c>
      <c r="F12" s="42" t="s">
        <v>231</v>
      </c>
      <c r="H12" s="12"/>
      <c r="AA12" t="str">
        <f>IF(AA6=1,"GP2_26","Not")</f>
        <v>Not</v>
      </c>
      <c r="AI12" t="str">
        <f>IF(AI6=1,"GP2_18","Not")</f>
        <v>GP2_18</v>
      </c>
      <c r="AQ12" t="str">
        <f>IF(AQ6=1,"GP2_10","Not")</f>
        <v>GP2_10</v>
      </c>
      <c r="AY12" t="str">
        <f>IF(AY6=1,"GP2_02","Not")</f>
        <v>GP2_02</v>
      </c>
    </row>
    <row r="13" spans="2:53">
      <c r="B13" s="7"/>
      <c r="C13" s="6"/>
      <c r="D13" s="14" t="s">
        <v>203</v>
      </c>
      <c r="E13" s="14" t="s">
        <v>660</v>
      </c>
      <c r="F13" s="14" t="s">
        <v>691</v>
      </c>
      <c r="H13" s="12"/>
      <c r="AB13" t="str">
        <f>IF(AB6=1,"GP2_25","Not")</f>
        <v>Not</v>
      </c>
      <c r="AJ13" t="str">
        <f>IF(AJ6=1,"GP2_17","Not")</f>
        <v>Not</v>
      </c>
      <c r="AR13" t="str">
        <f>IF(AR6=1,"GP2_09","Not")</f>
        <v>Not</v>
      </c>
      <c r="AZ13" t="str">
        <f>IF(AZ6=1,"GP2_01","Not")</f>
        <v>Not</v>
      </c>
    </row>
    <row r="14" spans="2:53">
      <c r="B14" s="7"/>
      <c r="C14" s="6"/>
      <c r="D14" s="14" t="s">
        <v>204</v>
      </c>
      <c r="E14" s="14" t="s">
        <v>659</v>
      </c>
      <c r="F14" s="14" t="s">
        <v>690</v>
      </c>
      <c r="H14" s="12"/>
      <c r="AC14" t="str">
        <f>IF(AC6=1,"GP2_24","Not")</f>
        <v>Not</v>
      </c>
      <c r="AK14" t="str">
        <f>IF(AK6=1,"GP2_16","Not")</f>
        <v>GP2_16</v>
      </c>
      <c r="AS14" t="str">
        <f>IF(AS6=1,"GP2_08","Not")</f>
        <v>Not</v>
      </c>
      <c r="BA14" t="str">
        <f>IF(BA6=1,"GP2_0","Not")</f>
        <v>GP2_0</v>
      </c>
    </row>
    <row r="15" spans="2:53">
      <c r="B15" s="7"/>
      <c r="C15" s="6"/>
      <c r="D15" s="14" t="s">
        <v>205</v>
      </c>
      <c r="E15" s="14" t="s">
        <v>236</v>
      </c>
      <c r="F15" s="14" t="s">
        <v>237</v>
      </c>
      <c r="H15" s="12"/>
      <c r="AI15" s="21"/>
      <c r="AJ15" s="21"/>
      <c r="AK15" s="17"/>
      <c r="AL15" s="21"/>
      <c r="AM15" s="21"/>
      <c r="AN15" s="21"/>
      <c r="AO15" s="21"/>
      <c r="AP15" s="21"/>
      <c r="AQ15" s="21"/>
      <c r="AR15" s="21"/>
      <c r="AS15" s="21"/>
      <c r="AT15" s="21"/>
      <c r="AU15" s="21"/>
      <c r="AV15" s="21"/>
      <c r="AW15" s="21"/>
      <c r="AX15" s="21"/>
      <c r="AY15" s="21"/>
      <c r="AZ15" s="21"/>
      <c r="BA15" s="21"/>
    </row>
    <row r="16" spans="2:53">
      <c r="B16" s="7"/>
      <c r="C16" s="6"/>
      <c r="D16" s="14" t="s">
        <v>206</v>
      </c>
      <c r="E16" s="14" t="s">
        <v>238</v>
      </c>
      <c r="F16" s="14" t="s">
        <v>239</v>
      </c>
      <c r="H16" s="12"/>
    </row>
    <row r="17" spans="2:53">
      <c r="B17" s="7"/>
      <c r="C17" s="6"/>
      <c r="D17" s="14" t="s">
        <v>207</v>
      </c>
      <c r="E17" s="14" t="s">
        <v>240</v>
      </c>
      <c r="F17" s="14" t="s">
        <v>241</v>
      </c>
      <c r="H17" s="12"/>
    </row>
    <row r="18" spans="2:53">
      <c r="B18" s="7"/>
      <c r="C18" s="6"/>
      <c r="D18" s="14" t="s">
        <v>208</v>
      </c>
      <c r="E18" s="14" t="s">
        <v>242</v>
      </c>
      <c r="F18" s="14" t="s">
        <v>243</v>
      </c>
      <c r="H18" s="12"/>
    </row>
    <row r="19" spans="2:53">
      <c r="B19" s="7"/>
      <c r="C19" s="6"/>
      <c r="D19" s="14" t="s">
        <v>209</v>
      </c>
      <c r="E19" s="14" t="s">
        <v>244</v>
      </c>
      <c r="F19" s="14" t="s">
        <v>245</v>
      </c>
      <c r="H19" s="12"/>
    </row>
    <row r="20" spans="2:53">
      <c r="B20" s="7"/>
      <c r="C20" s="6"/>
      <c r="D20" s="14" t="s">
        <v>210</v>
      </c>
      <c r="E20" s="14" t="s">
        <v>247</v>
      </c>
      <c r="F20" s="14" t="s">
        <v>248</v>
      </c>
      <c r="H20" s="12"/>
    </row>
    <row r="21" spans="2:53">
      <c r="C21" s="2" t="s">
        <v>598</v>
      </c>
      <c r="D21" s="42" t="s">
        <v>132</v>
      </c>
      <c r="E21" s="42" t="s">
        <v>158</v>
      </c>
      <c r="F21" s="42" t="s">
        <v>106</v>
      </c>
      <c r="H21" s="12"/>
    </row>
    <row r="22" spans="2:53">
      <c r="D22" s="43"/>
      <c r="E22" s="43"/>
      <c r="F22" s="44" t="s">
        <v>599</v>
      </c>
      <c r="H22" s="12"/>
    </row>
    <row r="23" spans="2:53">
      <c r="D23" s="43"/>
      <c r="E23" s="43"/>
      <c r="F23" s="19" t="s">
        <v>600</v>
      </c>
      <c r="H23" s="12"/>
    </row>
    <row r="24" spans="2:53">
      <c r="H24" s="12"/>
    </row>
    <row r="25" spans="2:53">
      <c r="H25" s="12"/>
      <c r="I25" t="s">
        <v>694</v>
      </c>
    </row>
    <row r="26" spans="2:53">
      <c r="H26" s="12"/>
      <c r="I26" t="s">
        <v>609</v>
      </c>
    </row>
    <row r="27" spans="2:53">
      <c r="H27" s="12"/>
      <c r="I27" t="s">
        <v>610</v>
      </c>
      <c r="K27" s="2"/>
      <c r="L27" s="3" t="s">
        <v>0</v>
      </c>
      <c r="M27" s="3" t="s">
        <v>6</v>
      </c>
      <c r="N27" s="3" t="s">
        <v>5</v>
      </c>
      <c r="O27" s="3" t="s">
        <v>4</v>
      </c>
      <c r="P27" s="3" t="s">
        <v>3</v>
      </c>
      <c r="Q27" s="3" t="s">
        <v>2</v>
      </c>
      <c r="R27" s="3" t="s">
        <v>5</v>
      </c>
      <c r="S27" s="3" t="s">
        <v>4</v>
      </c>
      <c r="T27" s="3" t="s">
        <v>3</v>
      </c>
      <c r="U27" s="3" t="s">
        <v>2</v>
      </c>
      <c r="V27" s="3" t="s">
        <v>7</v>
      </c>
      <c r="W27" s="3" t="s">
        <v>8</v>
      </c>
      <c r="X27" s="3" t="s">
        <v>9</v>
      </c>
      <c r="Y27" s="3" t="s">
        <v>10</v>
      </c>
      <c r="Z27" s="3" t="s">
        <v>11</v>
      </c>
      <c r="AA27" s="3" t="s">
        <v>12</v>
      </c>
      <c r="AB27" s="3" t="s">
        <v>13</v>
      </c>
      <c r="AC27" s="3" t="s">
        <v>14</v>
      </c>
      <c r="AD27" s="3" t="s">
        <v>15</v>
      </c>
      <c r="AE27" s="3" t="s">
        <v>16</v>
      </c>
      <c r="AF27" s="3" t="s">
        <v>17</v>
      </c>
      <c r="AG27" s="3" t="s">
        <v>18</v>
      </c>
      <c r="AH27" s="3" t="s">
        <v>19</v>
      </c>
      <c r="AI27" s="3" t="s">
        <v>20</v>
      </c>
      <c r="AJ27" s="3" t="s">
        <v>21</v>
      </c>
      <c r="AK27" s="3" t="s">
        <v>22</v>
      </c>
      <c r="AL27" s="3" t="s">
        <v>23</v>
      </c>
      <c r="AM27" s="3" t="s">
        <v>24</v>
      </c>
      <c r="AN27" s="3" t="s">
        <v>25</v>
      </c>
      <c r="AO27" s="3" t="s">
        <v>26</v>
      </c>
      <c r="AP27" s="3" t="s">
        <v>27</v>
      </c>
      <c r="AQ27" s="3" t="s">
        <v>28</v>
      </c>
      <c r="AR27" s="3" t="s">
        <v>29</v>
      </c>
      <c r="AS27" s="3" t="s">
        <v>30</v>
      </c>
      <c r="AT27" s="3" t="s">
        <v>31</v>
      </c>
      <c r="AU27" s="3" t="s">
        <v>32</v>
      </c>
      <c r="AV27" s="3" t="s">
        <v>33</v>
      </c>
      <c r="AW27" s="3" t="s">
        <v>34</v>
      </c>
      <c r="AX27" s="3" t="s">
        <v>35</v>
      </c>
      <c r="AY27" s="3" t="s">
        <v>36</v>
      </c>
      <c r="AZ27" s="3" t="s">
        <v>37</v>
      </c>
      <c r="BA27" s="3" t="s">
        <v>38</v>
      </c>
    </row>
    <row r="28" spans="2:53">
      <c r="H28" s="12"/>
      <c r="K28" s="2" t="s">
        <v>1</v>
      </c>
      <c r="L28" s="4" t="s">
        <v>692</v>
      </c>
      <c r="M28" s="3" t="str">
        <f>RIGHTB(LEFT(L28,10),8)</f>
        <v>000AFC00</v>
      </c>
      <c r="N28" s="3" t="str">
        <f>LEFT(M28,2)</f>
        <v>00</v>
      </c>
      <c r="O28" s="3" t="str">
        <f>RIGHT(LEFT(M28,4),2)</f>
        <v>0A</v>
      </c>
      <c r="P28" s="3" t="str">
        <f>RIGHT(LEFT(M28,6),2)</f>
        <v>FC</v>
      </c>
      <c r="Q28" s="3" t="str">
        <f>RIGHT(LEFT(M28,8),2)</f>
        <v>00</v>
      </c>
      <c r="R28" s="3" t="str">
        <f>HEX2BIN(N28,8)</f>
        <v>00000000</v>
      </c>
      <c r="S28" s="3" t="str">
        <f>HEX2BIN(O28,8)</f>
        <v>00001010</v>
      </c>
      <c r="T28" s="3" t="str">
        <f>HEX2BIN(P28,8)</f>
        <v>11111100</v>
      </c>
      <c r="U28" s="3" t="str">
        <f>HEX2BIN(Q28,8)</f>
        <v>00000000</v>
      </c>
      <c r="V28" s="3">
        <f>VALUE(LEFT(R28,1))</f>
        <v>0</v>
      </c>
      <c r="W28" s="3">
        <f>VALUE(RIGHT(LEFT(R28,2),1))</f>
        <v>0</v>
      </c>
      <c r="X28" s="3">
        <f>VALUE(RIGHT(LEFT(R28,3),1))</f>
        <v>0</v>
      </c>
      <c r="Y28" s="3">
        <f>VALUE(RIGHT(LEFT(R28,4),1))</f>
        <v>0</v>
      </c>
      <c r="Z28" s="3">
        <f>VALUE(RIGHT(LEFT(R28,5),1))</f>
        <v>0</v>
      </c>
      <c r="AA28" s="3">
        <f>VALUE(RIGHT(LEFT(R28,6),1))</f>
        <v>0</v>
      </c>
      <c r="AB28" s="3">
        <f>VALUE(RIGHT(LEFT(R28,7),1))</f>
        <v>0</v>
      </c>
      <c r="AC28" s="3">
        <f>VALUE(RIGHT(LEFT(R28,8),1))</f>
        <v>0</v>
      </c>
      <c r="AD28" s="3">
        <f>VALUE(LEFT(S28,1))</f>
        <v>0</v>
      </c>
      <c r="AE28" s="3">
        <f>VALUE(RIGHT(LEFT(S28,2),1))</f>
        <v>0</v>
      </c>
      <c r="AF28" s="3">
        <f>VALUE(RIGHT(LEFT(S28,3),1))</f>
        <v>0</v>
      </c>
      <c r="AG28" s="3">
        <f>VALUE(RIGHT(LEFT(S28,4),1))</f>
        <v>0</v>
      </c>
      <c r="AH28" s="3">
        <f>VALUE(RIGHT(LEFT(S28,5),1))</f>
        <v>1</v>
      </c>
      <c r="AI28" s="3">
        <f>VALUE(RIGHT(LEFT(S28,6),1))</f>
        <v>0</v>
      </c>
      <c r="AJ28" s="3">
        <f>VALUE(RIGHT(LEFT(S28,7),1))</f>
        <v>1</v>
      </c>
      <c r="AK28" s="3">
        <f>VALUE(RIGHT(LEFT(S28,8),1))</f>
        <v>0</v>
      </c>
      <c r="AL28" s="3">
        <f>VALUE(LEFT(T28,1))</f>
        <v>1</v>
      </c>
      <c r="AM28" s="3">
        <f>VALUE(RIGHT(LEFT(T28,2),1))</f>
        <v>1</v>
      </c>
      <c r="AN28" s="3">
        <f>VALUE(RIGHT(LEFT(T28,3),1))</f>
        <v>1</v>
      </c>
      <c r="AO28" s="3">
        <f>VALUE(RIGHT(LEFT(T28,4),1))</f>
        <v>1</v>
      </c>
      <c r="AP28" s="3">
        <f>VALUE(RIGHT(LEFT(T28,5),1))</f>
        <v>1</v>
      </c>
      <c r="AQ28" s="3">
        <f>VALUE(RIGHT(LEFT(T28,6),1))</f>
        <v>1</v>
      </c>
      <c r="AR28" s="3">
        <f>VALUE(RIGHT(LEFT(T28,7),1))</f>
        <v>0</v>
      </c>
      <c r="AS28" s="3">
        <f>VALUE(RIGHT(LEFT(T28,8),1))</f>
        <v>0</v>
      </c>
      <c r="AT28" s="3">
        <f>VALUE(LEFT(U28,1))</f>
        <v>0</v>
      </c>
      <c r="AU28" s="3">
        <f>VALUE(RIGHT(LEFT(U28,2),1))</f>
        <v>0</v>
      </c>
      <c r="AV28" s="3">
        <f>VALUE(RIGHT(LEFT(U28,3),1))</f>
        <v>0</v>
      </c>
      <c r="AW28" s="3">
        <f>VALUE(RIGHT(LEFT(U28,4),1))</f>
        <v>0</v>
      </c>
      <c r="AX28" s="3">
        <f>VALUE(RIGHT(LEFT(U28,5),1))</f>
        <v>0</v>
      </c>
      <c r="AY28" s="3">
        <f>VALUE(RIGHT(LEFT(U28,6),1))</f>
        <v>0</v>
      </c>
      <c r="AZ28" s="3">
        <f>VALUE(RIGHT(LEFT(U28,7),1))</f>
        <v>0</v>
      </c>
      <c r="BA28" s="3">
        <f>VALUE(RIGHT(LEFT(U28,8),1))</f>
        <v>0</v>
      </c>
    </row>
    <row r="29" spans="2:53">
      <c r="H29" s="12"/>
      <c r="V29" t="str">
        <f>IF(V28=1,"GP2_31","Not")</f>
        <v>Not</v>
      </c>
      <c r="AD29" t="str">
        <f>IF(AD28=1,"GP2_23","Not")</f>
        <v>Not</v>
      </c>
      <c r="AL29" t="str">
        <f>IF(AL28=1,"GP2_15","Not")</f>
        <v>GP2_15</v>
      </c>
      <c r="AM29" t="str">
        <f>IF(AM28=1,"GP2_14","Not")</f>
        <v>GP2_14</v>
      </c>
      <c r="AT29" t="str">
        <f>IF(AT28=1,"GP2_07","Not")</f>
        <v>Not</v>
      </c>
    </row>
    <row r="30" spans="2:53">
      <c r="H30" s="12"/>
      <c r="W30" t="str">
        <f>IF(W28=1,"GP2_30","Not")</f>
        <v>Not</v>
      </c>
      <c r="AE30" t="str">
        <f>IF(AE28=1,"GP2_22","Not")</f>
        <v>Not</v>
      </c>
      <c r="AU30" t="str">
        <f>IF(AU28=1,"GP2_06","Not")</f>
        <v>Not</v>
      </c>
    </row>
    <row r="31" spans="2:53">
      <c r="H31" s="12"/>
      <c r="X31" t="str">
        <f>IF(X28=1,"GP2_29","Not")</f>
        <v>Not</v>
      </c>
      <c r="AF31" t="str">
        <f>IF(AF28=1,"GP2_21","Not")</f>
        <v>Not</v>
      </c>
      <c r="AN31" t="str">
        <f>IF(AN28=1,"GP2_13","Not")</f>
        <v>GP2_13</v>
      </c>
      <c r="AV31" t="str">
        <f>IF(AV28=1,"GP2_05","Not")</f>
        <v>Not</v>
      </c>
    </row>
    <row r="32" spans="2:53">
      <c r="H32" s="12"/>
      <c r="Y32" t="str">
        <f>IF(Y28=1,"GP2_28","Not")</f>
        <v>Not</v>
      </c>
      <c r="AG32" t="str">
        <f>IF(AG28=1,"GP2_20","Not")</f>
        <v>Not</v>
      </c>
      <c r="AO32" t="str">
        <f>IF(AO28=1,"GP2_12","Not")</f>
        <v>GP2_12</v>
      </c>
      <c r="AW32" t="str">
        <f>IF(AW28=1,"GP2_04","Not")</f>
        <v>Not</v>
      </c>
    </row>
    <row r="33" spans="8:53">
      <c r="H33" s="12"/>
      <c r="Z33" t="str">
        <f>IF(Z28=1,"GP2_27","Not")</f>
        <v>Not</v>
      </c>
      <c r="AH33" t="str">
        <f>IF(AH28=1,"GP2_19","Not")</f>
        <v>GP2_19</v>
      </c>
      <c r="AP33" t="str">
        <f>IF(AP28=1,"GP2_11","Not")</f>
        <v>GP2_11</v>
      </c>
      <c r="AX33" t="str">
        <f>IF(AX28=1,"GP2_03","Not")</f>
        <v>Not</v>
      </c>
    </row>
    <row r="34" spans="8:53">
      <c r="AA34" t="str">
        <f>IF(AA28=1,"GP2_26","Not")</f>
        <v>Not</v>
      </c>
      <c r="AI34" t="str">
        <f>IF(AI28=1,"GP2_18","Not")</f>
        <v>Not</v>
      </c>
      <c r="AQ34" t="str">
        <f>IF(AQ28=1,"GP2_10","Not")</f>
        <v>GP2_10</v>
      </c>
      <c r="AY34" t="str">
        <f>IF(AY28=1,"GP2_02","Not")</f>
        <v>Not</v>
      </c>
    </row>
    <row r="35" spans="8:53">
      <c r="AB35" t="str">
        <f>IF(AB28=1,"GP2_25","Not")</f>
        <v>Not</v>
      </c>
      <c r="AJ35" t="str">
        <f>IF(AJ28=1,"GP2_17","Not")</f>
        <v>GP2_17</v>
      </c>
      <c r="AR35" t="str">
        <f>IF(AR28=1,"GP2_09","Not")</f>
        <v>Not</v>
      </c>
      <c r="AZ35" t="str">
        <f>IF(AZ28=1,"GP2_01","Not")</f>
        <v>Not</v>
      </c>
    </row>
    <row r="36" spans="8:53">
      <c r="AC36" t="str">
        <f>IF(AC28=1,"GP2_24","Not")</f>
        <v>Not</v>
      </c>
      <c r="AK36" t="str">
        <f>IF(AK28=1,"GP2_16","Not")</f>
        <v>Not</v>
      </c>
      <c r="AS36" t="str">
        <f>IF(AS28=1,"GP2_08","Not")</f>
        <v>Not</v>
      </c>
      <c r="BA36" t="str">
        <f>IF(BA28=1,"GP2_0","Not")</f>
        <v>Not</v>
      </c>
    </row>
    <row r="39" spans="8:53">
      <c r="I39" t="s">
        <v>616</v>
      </c>
    </row>
    <row r="40" spans="8:53">
      <c r="I40" t="s">
        <v>614</v>
      </c>
    </row>
    <row r="41" spans="8:53">
      <c r="K41" s="2"/>
      <c r="L41" s="3" t="s">
        <v>0</v>
      </c>
      <c r="M41" s="3" t="s">
        <v>6</v>
      </c>
      <c r="N41" s="3" t="s">
        <v>5</v>
      </c>
      <c r="O41" s="3" t="s">
        <v>4</v>
      </c>
      <c r="P41" s="3" t="s">
        <v>3</v>
      </c>
      <c r="Q41" s="3" t="s">
        <v>2</v>
      </c>
      <c r="R41" s="3" t="s">
        <v>5</v>
      </c>
      <c r="S41" s="3" t="s">
        <v>4</v>
      </c>
      <c r="T41" s="3" t="s">
        <v>3</v>
      </c>
      <c r="U41" s="3" t="s">
        <v>2</v>
      </c>
      <c r="V41" s="3" t="s">
        <v>7</v>
      </c>
      <c r="W41" s="3" t="s">
        <v>8</v>
      </c>
      <c r="X41" s="3" t="s">
        <v>9</v>
      </c>
      <c r="Y41" s="3" t="s">
        <v>10</v>
      </c>
      <c r="Z41" s="3" t="s">
        <v>11</v>
      </c>
      <c r="AA41" s="3" t="s">
        <v>12</v>
      </c>
      <c r="AB41" s="3" t="s">
        <v>13</v>
      </c>
      <c r="AC41" s="3" t="s">
        <v>14</v>
      </c>
      <c r="AD41" s="3" t="s">
        <v>15</v>
      </c>
      <c r="AE41" s="3" t="s">
        <v>16</v>
      </c>
      <c r="AF41" s="3" t="s">
        <v>17</v>
      </c>
      <c r="AG41" s="3" t="s">
        <v>18</v>
      </c>
      <c r="AH41" s="3" t="s">
        <v>19</v>
      </c>
      <c r="AI41" s="3" t="s">
        <v>20</v>
      </c>
      <c r="AJ41" s="3" t="s">
        <v>21</v>
      </c>
      <c r="AK41" s="3" t="s">
        <v>22</v>
      </c>
      <c r="AL41" s="3" t="s">
        <v>23</v>
      </c>
      <c r="AM41" s="3" t="s">
        <v>24</v>
      </c>
      <c r="AN41" s="3" t="s">
        <v>25</v>
      </c>
      <c r="AO41" s="3" t="s">
        <v>26</v>
      </c>
      <c r="AP41" s="3" t="s">
        <v>27</v>
      </c>
      <c r="AQ41" s="3" t="s">
        <v>28</v>
      </c>
      <c r="AR41" s="3" t="s">
        <v>29</v>
      </c>
      <c r="AS41" s="3" t="s">
        <v>30</v>
      </c>
      <c r="AT41" s="3" t="s">
        <v>31</v>
      </c>
      <c r="AU41" s="3" t="s">
        <v>32</v>
      </c>
      <c r="AV41" s="3" t="s">
        <v>33</v>
      </c>
      <c r="AW41" s="3" t="s">
        <v>34</v>
      </c>
      <c r="AX41" s="3" t="s">
        <v>35</v>
      </c>
      <c r="AY41" s="3" t="s">
        <v>36</v>
      </c>
      <c r="AZ41" s="3" t="s">
        <v>37</v>
      </c>
      <c r="BA41" s="3" t="s">
        <v>38</v>
      </c>
    </row>
    <row r="42" spans="8:53">
      <c r="K42" s="2" t="s">
        <v>1</v>
      </c>
      <c r="L42" s="4" t="s">
        <v>615</v>
      </c>
      <c r="M42" s="3" t="str">
        <f>RIGHTB(LEFT(L42,10),8)</f>
        <v>10001111</v>
      </c>
      <c r="N42" s="3" t="str">
        <f>LEFT(M42,2)</f>
        <v>10</v>
      </c>
      <c r="O42" s="3" t="str">
        <f>RIGHT(LEFT(M42,4),2)</f>
        <v>00</v>
      </c>
      <c r="P42" s="3" t="str">
        <f>RIGHT(LEFT(M42,6),2)</f>
        <v>11</v>
      </c>
      <c r="Q42" s="3" t="str">
        <f>RIGHT(LEFT(M42,8),2)</f>
        <v>11</v>
      </c>
      <c r="R42" s="3" t="str">
        <f>HEX2BIN(N42,8)</f>
        <v>00010000</v>
      </c>
      <c r="S42" s="3" t="str">
        <f>HEX2BIN(O42,8)</f>
        <v>00000000</v>
      </c>
      <c r="T42" s="3" t="str">
        <f>HEX2BIN(P42,8)</f>
        <v>00010001</v>
      </c>
      <c r="U42" s="3" t="str">
        <f>HEX2BIN(Q42,8)</f>
        <v>00010001</v>
      </c>
      <c r="V42" s="3">
        <f>VALUE(LEFT(R42,1))</f>
        <v>0</v>
      </c>
      <c r="W42" s="3">
        <f>VALUE(RIGHT(LEFT(R42,2),1))</f>
        <v>0</v>
      </c>
      <c r="X42" s="3">
        <f>VALUE(RIGHT(LEFT(R42,3),1))</f>
        <v>0</v>
      </c>
      <c r="Y42" s="3">
        <f>VALUE(RIGHT(LEFT(R42,4),1))</f>
        <v>1</v>
      </c>
      <c r="Z42" s="3">
        <f>VALUE(RIGHT(LEFT(R42,5),1))</f>
        <v>0</v>
      </c>
      <c r="AA42" s="3">
        <f>VALUE(RIGHT(LEFT(R42,6),1))</f>
        <v>0</v>
      </c>
      <c r="AB42" s="3">
        <f>VALUE(RIGHT(LEFT(R42,7),1))</f>
        <v>0</v>
      </c>
      <c r="AC42" s="3">
        <f>VALUE(RIGHT(LEFT(R42,8),1))</f>
        <v>0</v>
      </c>
      <c r="AD42" s="3">
        <f>VALUE(LEFT(S42,1))</f>
        <v>0</v>
      </c>
      <c r="AE42" s="3">
        <f>VALUE(RIGHT(LEFT(S42,2),1))</f>
        <v>0</v>
      </c>
      <c r="AF42" s="3">
        <f>VALUE(RIGHT(LEFT(S42,3),1))</f>
        <v>0</v>
      </c>
      <c r="AG42" s="3">
        <f>VALUE(RIGHT(LEFT(S42,4),1))</f>
        <v>0</v>
      </c>
      <c r="AH42" s="3">
        <f>VALUE(RIGHT(LEFT(S42,5),1))</f>
        <v>0</v>
      </c>
      <c r="AI42" s="3">
        <f>VALUE(RIGHT(LEFT(S42,6),1))</f>
        <v>0</v>
      </c>
      <c r="AJ42" s="3">
        <f>VALUE(RIGHT(LEFT(S42,7),1))</f>
        <v>0</v>
      </c>
      <c r="AK42" s="3">
        <f>VALUE(RIGHT(LEFT(S42,8),1))</f>
        <v>0</v>
      </c>
      <c r="AL42" s="3">
        <f>VALUE(LEFT(T42,1))</f>
        <v>0</v>
      </c>
      <c r="AM42" s="3">
        <f>VALUE(RIGHT(LEFT(T42,2),1))</f>
        <v>0</v>
      </c>
      <c r="AN42" s="3">
        <f>VALUE(RIGHT(LEFT(T42,3),1))</f>
        <v>0</v>
      </c>
      <c r="AO42" s="3">
        <f>VALUE(RIGHT(LEFT(T42,4),1))</f>
        <v>1</v>
      </c>
      <c r="AP42" s="3">
        <f>VALUE(RIGHT(LEFT(T42,5),1))</f>
        <v>0</v>
      </c>
      <c r="AQ42" s="3">
        <f>VALUE(RIGHT(LEFT(T42,6),1))</f>
        <v>0</v>
      </c>
      <c r="AR42" s="3">
        <f>VALUE(RIGHT(LEFT(T42,7),1))</f>
        <v>0</v>
      </c>
      <c r="AS42" s="3">
        <f>VALUE(RIGHT(LEFT(T42,8),1))</f>
        <v>1</v>
      </c>
      <c r="AT42" s="3">
        <f>VALUE(LEFT(U42,1))</f>
        <v>0</v>
      </c>
      <c r="AU42" s="3">
        <f>VALUE(RIGHT(LEFT(U42,2),1))</f>
        <v>0</v>
      </c>
      <c r="AV42" s="3">
        <f>VALUE(RIGHT(LEFT(U42,3),1))</f>
        <v>0</v>
      </c>
      <c r="AW42" s="3">
        <f>VALUE(RIGHT(LEFT(U42,4),1))</f>
        <v>1</v>
      </c>
      <c r="AX42" s="3">
        <f>VALUE(RIGHT(LEFT(U42,5),1))</f>
        <v>0</v>
      </c>
      <c r="AY42" s="3">
        <f>VALUE(RIGHT(LEFT(U42,6),1))</f>
        <v>0</v>
      </c>
      <c r="AZ42" s="3">
        <f>VALUE(RIGHT(LEFT(U42,7),1))</f>
        <v>0</v>
      </c>
      <c r="BA42" s="3">
        <f>VALUE(RIGHT(LEFT(U42,8),1))</f>
        <v>1</v>
      </c>
    </row>
    <row r="43" spans="8:53">
      <c r="V43" t="str">
        <f>IF(V42=1,"GP2_31","Not")</f>
        <v>Not</v>
      </c>
      <c r="AD43" t="str">
        <f>IF(AD42=1,"GP2_23","Not")</f>
        <v>Not</v>
      </c>
      <c r="AL43" t="str">
        <f>IF(AL42=1,"GP2_15","Not")</f>
        <v>Not</v>
      </c>
      <c r="AT43" t="str">
        <f>IF(AT42=1,"GP2_07","Not")</f>
        <v>Not</v>
      </c>
    </row>
    <row r="44" spans="8:53">
      <c r="W44" t="str">
        <f>IF(W42=1,"GP2_30","Not")</f>
        <v>Not</v>
      </c>
      <c r="AE44" t="str">
        <f>IF(AE42=1,"GP2_22","Not")</f>
        <v>Not</v>
      </c>
      <c r="AM44" t="str">
        <f>IF(AM42=1,"GP2_14","Not")</f>
        <v>Not</v>
      </c>
      <c r="AU44" t="str">
        <f>IF(AU42=1,"GP2_06","Not")</f>
        <v>Not</v>
      </c>
    </row>
    <row r="45" spans="8:53">
      <c r="X45" t="str">
        <f>IF(X42=1,"GP2_29","Not")</f>
        <v>Not</v>
      </c>
      <c r="AF45" t="str">
        <f>IF(AF42=1,"GP2_21","Not")</f>
        <v>Not</v>
      </c>
      <c r="AN45" t="str">
        <f>IF(AN42=1,"GP2_13","Not")</f>
        <v>Not</v>
      </c>
      <c r="AV45" t="str">
        <f>IF(AV42=1,"GP2_05","Not")</f>
        <v>Not</v>
      </c>
    </row>
    <row r="46" spans="8:53">
      <c r="Y46" t="str">
        <f>IF(Y42=1,"GP2_28","Not")</f>
        <v>GP2_28</v>
      </c>
      <c r="AG46" t="str">
        <f>IF(AG42=1,"GP2_20","Not")</f>
        <v>Not</v>
      </c>
      <c r="AO46" t="str">
        <f>IF(AO42=1,"GP2_12","Not")</f>
        <v>GP2_12</v>
      </c>
      <c r="AW46" t="str">
        <f>IF(AW42=1,"GP2_04","Not")</f>
        <v>GP2_04</v>
      </c>
    </row>
    <row r="47" spans="8:53">
      <c r="Z47" t="str">
        <f>IF(Z42=1,"GP2_27","Not")</f>
        <v>Not</v>
      </c>
      <c r="AH47" t="str">
        <f>IF(AH42=1,"GP2_19","Not")</f>
        <v>Not</v>
      </c>
      <c r="AP47" t="str">
        <f>IF(AP42=1,"GP2_11","Not")</f>
        <v>Not</v>
      </c>
      <c r="AX47" t="str">
        <f>IF(AX42=1,"GP2_03","Not")</f>
        <v>Not</v>
      </c>
    </row>
    <row r="48" spans="8:53">
      <c r="AA48" t="str">
        <f>IF(AA42=1,"GP2_26","Not")</f>
        <v>Not</v>
      </c>
      <c r="AI48" t="str">
        <f>IF(AI42=1,"GP2_18","Not")</f>
        <v>Not</v>
      </c>
      <c r="AQ48" t="str">
        <f>IF(AQ42=1,"GP2_10","Not")</f>
        <v>Not</v>
      </c>
      <c r="AY48" t="str">
        <f>IF(AY42=1,"GP2_02","Not")</f>
        <v>Not</v>
      </c>
    </row>
    <row r="49" spans="9:53">
      <c r="AB49" t="str">
        <f>IF(AB42=1,"GP2_25","Not")</f>
        <v>Not</v>
      </c>
      <c r="AJ49" t="str">
        <f>IF(AJ42=1,"GP2_17","Not")</f>
        <v>Not</v>
      </c>
      <c r="AR49" t="str">
        <f>IF(AR42=1,"GP2_09","Not")</f>
        <v>Not</v>
      </c>
      <c r="AZ49" t="str">
        <f>IF(AZ42=1,"GP2_01","Not")</f>
        <v>Not</v>
      </c>
    </row>
    <row r="50" spans="9:53">
      <c r="AC50" t="str">
        <f>IF(AC42=1,"GP2_24","Not")</f>
        <v>Not</v>
      </c>
      <c r="AK50" t="str">
        <f>IF(AK42=1,"GP2_16","Not")</f>
        <v>Not</v>
      </c>
      <c r="AS50" t="str">
        <f>IF(AS42=1,"GP2_08","Not")</f>
        <v>GP2_08</v>
      </c>
      <c r="BA50" t="str">
        <f>IF(BA42=1,"GP2_0","Not")</f>
        <v>GP2_0</v>
      </c>
    </row>
    <row r="57" spans="9:53">
      <c r="I57" t="s">
        <v>617</v>
      </c>
    </row>
    <row r="58" spans="9:53">
      <c r="I58" t="s">
        <v>618</v>
      </c>
    </row>
  </sheetData>
  <mergeCells count="3">
    <mergeCell ref="B3:B20"/>
    <mergeCell ref="C3:C20"/>
    <mergeCell ref="H3:H33"/>
  </mergeCells>
  <phoneticPr fontId="2" type="noConversion"/>
  <conditionalFormatting sqref="V6:BA6">
    <cfRule type="cellIs" dxfId="2" priority="3" operator="greaterThan">
      <formula>0</formula>
    </cfRule>
  </conditionalFormatting>
  <conditionalFormatting sqref="V28:BA28">
    <cfRule type="cellIs" dxfId="1" priority="2" operator="greaterThan">
      <formula>0</formula>
    </cfRule>
  </conditionalFormatting>
  <conditionalFormatting sqref="V42:BA42">
    <cfRule type="cellIs" dxfId="0" priority="1" operator="greaterThan">
      <formula>0</formula>
    </cfRule>
  </conditionalFormatting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 지정된 범위</vt:lpstr>
      </vt:variant>
      <vt:variant>
        <vt:i4>1</vt:i4>
      </vt:variant>
    </vt:vector>
  </HeadingPairs>
  <TitlesOfParts>
    <vt:vector size="8" baseType="lpstr">
      <vt:lpstr>V4M Port Pin</vt:lpstr>
      <vt:lpstr>APP CAN</vt:lpstr>
      <vt:lpstr>HEX&amp;BIN</vt:lpstr>
      <vt:lpstr>CAN</vt:lpstr>
      <vt:lpstr>CAN Cal</vt:lpstr>
      <vt:lpstr>CAN Buffer</vt:lpstr>
      <vt:lpstr>HKL CAN</vt:lpstr>
      <vt:lpstr>'CAN Cal'!Print_Area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Woody Jang</dc:creator>
  <cp:lastModifiedBy>Woody Jang</cp:lastModifiedBy>
  <dcterms:created xsi:type="dcterms:W3CDTF">2025-06-13T02:12:55Z</dcterms:created>
  <dcterms:modified xsi:type="dcterms:W3CDTF">2025-06-18T13:23:43Z</dcterms:modified>
</cp:coreProperties>
</file>